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36" windowHeight="4512" activeTab="0"/>
  </bookViews>
  <sheets>
    <sheet name="Products and Services" sheetId="1" r:id="rId1"/>
  </sheets>
  <definedNames/>
  <calcPr fullCalcOnLoad="1"/>
</workbook>
</file>

<file path=xl/sharedStrings.xml><?xml version="1.0" encoding="utf-8"?>
<sst xmlns="http://schemas.openxmlformats.org/spreadsheetml/2006/main" count="658" uniqueCount="318">
  <si>
    <t>Model</t>
  </si>
  <si>
    <t>E-Rate Eligibility Percentage</t>
  </si>
  <si>
    <t>E-rate Eligible Cost</t>
  </si>
  <si>
    <t>E-rate Ineligible Cost</t>
  </si>
  <si>
    <t>E-rate Ineligible Percentage</t>
  </si>
  <si>
    <t>Description</t>
  </si>
  <si>
    <t>Warranty Length</t>
  </si>
  <si>
    <t>Warranty Cost</t>
  </si>
  <si>
    <t>Hardware Type</t>
  </si>
  <si>
    <t>Manufacturer Name</t>
  </si>
  <si>
    <t>Address 1:</t>
  </si>
  <si>
    <t>Address 2:</t>
  </si>
  <si>
    <t>Zip:</t>
  </si>
  <si>
    <t>City:</t>
  </si>
  <si>
    <t xml:space="preserve">NOTE:  It is critically important that the cost of E-rate eligible items be reported separately from E-rate ineligible items.  </t>
  </si>
  <si>
    <t xml:space="preserve">Warranty Type </t>
  </si>
  <si>
    <t>Notes</t>
  </si>
  <si>
    <t>Manufacturing SKU</t>
  </si>
  <si>
    <t>Transportation Cost</t>
  </si>
  <si>
    <t>Delivery Cost</t>
  </si>
  <si>
    <t>Any Other Similar Charges</t>
  </si>
  <si>
    <t xml:space="preserve">Other related charges or costs that affect the customer’s upfront costs and cost of ownership </t>
  </si>
  <si>
    <t>Maintenance Cost</t>
  </si>
  <si>
    <t>Support Cost</t>
  </si>
  <si>
    <t>Any Other Similar Cost</t>
  </si>
  <si>
    <t>Replacement Cost</t>
  </si>
  <si>
    <t>E-Rate Eligibility</t>
  </si>
  <si>
    <t>Products and Services</t>
  </si>
  <si>
    <t>Manufacturer Suggested Retail Price (MSRP)</t>
  </si>
  <si>
    <t>Transportation, Delivery, Install &amp; Similar</t>
  </si>
  <si>
    <t>Maintenance, Support, &amp; Similar</t>
  </si>
  <si>
    <t>Warranty, Replacement, &amp; Similar</t>
  </si>
  <si>
    <t>Education Discount Price</t>
  </si>
  <si>
    <t xml:space="preserve">Vendor Discount Price </t>
  </si>
  <si>
    <t>Installation Cost
(Hourly rate x number of hours or straight cost)</t>
  </si>
  <si>
    <t>Firewall</t>
  </si>
  <si>
    <t>Limited Hardware Warranty: Provides Customer with delivery of critical replacement parts for defective parts under warranty.</t>
  </si>
  <si>
    <t>1 Year</t>
  </si>
  <si>
    <t>Sonicwall</t>
  </si>
  <si>
    <t>The SonicWALL TZ series of next generation firewalls (NGFW) is ideally suited for any organization that requires enterprise-grade network protection. SonicWALL TZ series firewalls provide broad protection with advanced security services consisting of onbox and cloud-based anti-malware, anti-spyware, application control, intrusion prevention system (IPS), and URL filtering. To counter the trend of encrypted attacks, the SonicWALL TZ series has the processing power to inspect encrypted SSL connections against the latest threats.Enterprise grade network protection Deep packet inspection of all traffic without restrictions on file size or protocol</t>
  </si>
  <si>
    <t>TZ300</t>
  </si>
  <si>
    <t>SonicWall</t>
  </si>
  <si>
    <t>TZ400</t>
  </si>
  <si>
    <t>01-SSC-0514</t>
  </si>
  <si>
    <t>TZ500</t>
  </si>
  <si>
    <t>01-SSC-0445</t>
  </si>
  <si>
    <t>TZ600</t>
  </si>
  <si>
    <t>01-SSC-0219</t>
  </si>
  <si>
    <t>NSA 2600</t>
  </si>
  <si>
    <t>01-SSC-3863</t>
  </si>
  <si>
    <t>NSA 2650</t>
  </si>
  <si>
    <t>01-SSC-1988</t>
  </si>
  <si>
    <t xml:space="preserve"> NSA 3600</t>
  </si>
  <si>
    <t>01-SSC-3853</t>
  </si>
  <si>
    <t xml:space="preserve"> NSA4600</t>
  </si>
  <si>
    <t>01-SSC-3843</t>
  </si>
  <si>
    <t>01-SSC-0581</t>
  </si>
  <si>
    <t>01-SSC-3833</t>
  </si>
  <si>
    <t>NSA5600</t>
  </si>
  <si>
    <t>NSA6600</t>
  </si>
  <si>
    <t>01-SSC-3823</t>
  </si>
  <si>
    <t>Wireless AP(Wall Plate)</t>
  </si>
  <si>
    <t>Lifetime Limited Warranty</t>
  </si>
  <si>
    <t>5 years after end of sale</t>
  </si>
  <si>
    <t>Aerohive</t>
  </si>
  <si>
    <t>AP150W, indoor wall plate access point, 2 radio 3x3:3 802.11ac, MU-MIMO,  4 10/100/1000 Ethernet ports, BLE, POE, FCC regulatory domain. Includes HiveManager Connect &amp; HiveCare Community.</t>
  </si>
  <si>
    <t>AP150</t>
  </si>
  <si>
    <t>AH-AP-150W-AC-FCC</t>
  </si>
  <si>
    <t>Wireless AP</t>
  </si>
  <si>
    <t>AP230, indoor plenum rated, 2 radio 3x3:3 802.11a/b/g/n/ac, 2 10/100/1000, USB, FCC regulatory domain, without power supply (Internal Antenna only). Includes HiveManager Connect &amp; HiveCare Community.</t>
  </si>
  <si>
    <t>AP230</t>
  </si>
  <si>
    <t>AH-AP-230-AC-FCC</t>
  </si>
  <si>
    <t>AP250 Indoor plenum rated Access Point, 2 radio 3x3:3 802.11a/b/g/n/ac MU-MIMO,  2 10/100/1000 Ethernet ports,  FCC regulatory domain, without power supply (Internal Antenna only).  Includes HiveManager Connect &amp; HiveCare Community.</t>
  </si>
  <si>
    <t>AP250</t>
  </si>
  <si>
    <t>AH-AP-250-AC-FCC</t>
  </si>
  <si>
    <t>AP550 Indoor plenum rated, 2 radio 4x4:4 802.11a/b/g/n/ac Access Point, MU-MIMO, 2 10/100/1000 Ethernet ports, FCC regulatory domain, without power supply (Internal Antenna only).  Includes HiveManager Connect &amp; HiveCare Community.</t>
  </si>
  <si>
    <t>AP550</t>
  </si>
  <si>
    <t>AH-AP-550-AC-FCC</t>
  </si>
  <si>
    <t>Wireless AP(Outdoor)</t>
  </si>
  <si>
    <t>AP1130, outdoor rated, 2 radio 2x2 802.11a/b/g/n/ac, 1 10/100/1000, FCC regulatory domain, without power supply.  Includes HiveManager Connect &amp; HiveCare Community.</t>
  </si>
  <si>
    <t>AP1130</t>
  </si>
  <si>
    <t>AH-AP-1130-AC-FCC</t>
  </si>
  <si>
    <t xml:space="preserve">N/A </t>
  </si>
  <si>
    <t>HiveManager Classic Appliance</t>
  </si>
  <si>
    <t>HiveManager Classic Hardware Appliance</t>
  </si>
  <si>
    <t>Hardware replacement</t>
  </si>
  <si>
    <t>Warranty included with Hivemanager subscription. 1yr, 3yr or 5yr options</t>
  </si>
  <si>
    <t>High Capacity HiveManager (1U) NMS hardware appliance with 3 VHM licenses, 0 AP licenses</t>
  </si>
  <si>
    <t>AH-HM-1U</t>
  </si>
  <si>
    <t>HiveManager NG EDU Appliance</t>
  </si>
  <si>
    <t>HiveManager NG Virtual Appliance. Software is delivered via download. Can be used with HiveManager NG Subscription SKUs or HiveManager NG Perpetual License SKUs.  EDU only.</t>
  </si>
  <si>
    <t>AH-HMNG-VA</t>
  </si>
  <si>
    <t>1 VHM license for HiveManager Appliances</t>
  </si>
  <si>
    <t>AH-HM-LIC-1VHM</t>
  </si>
  <si>
    <t xml:space="preserve">HiveManager NG </t>
  </si>
  <si>
    <t>1 VHM license for HiveManager NG</t>
  </si>
  <si>
    <t>AH-NG-LIC</t>
  </si>
  <si>
    <t>Global Select Support</t>
  </si>
  <si>
    <t>HiveManager NG Public Cloud Subscription for one (1) Aerohive Device (AP or Switch), includes 1 year Global Select Support: phone, software &amp; Support Portal, Hardware Advanced Replacement. Can be used with HiveManager NG VA.</t>
  </si>
  <si>
    <t>AH-NGCS-SL-1Y</t>
  </si>
  <si>
    <t>HiveManager NG Public Cloud Subscription for one (1) Aerohive Device (AP or Switch), includes 3 year Global Select Support: phone, software &amp; Support Portal, Hardware Advanced Replacement. Can be used with HiveManager NG VA.</t>
  </si>
  <si>
    <t>AH-NGCS-SL-3Y</t>
  </si>
  <si>
    <t>HiveManager NG Public Cloud Subscription for one (1) Aerohive Device (AP or Switch), includes 5 year Global Select Support: phone, software &amp; Support Portal, Hardware Advanced Replacement. Can be used with HiveManager NG VA.</t>
  </si>
  <si>
    <t>AH-NGCS-SL-5Y</t>
  </si>
  <si>
    <t>Partner Support</t>
  </si>
  <si>
    <t>HiveManager NG Public Cloud Subscription for one (1) Aerohive Device (AP or Switch), includes 1 year Tier 3  support, 24x7 phone, software &amp; Support Portal, Return to Factory Hardware Replacement.</t>
  </si>
  <si>
    <t>AH-NGCS-PT-1Y</t>
  </si>
  <si>
    <t>HiveManager NG Public Cloud Subscription for one (1) Aerohive Device (AP or Switch), includes 3 year Tier 3  support, 24x7 phone, software &amp; Support Portal, Return to Factory Hardware Replacement.</t>
  </si>
  <si>
    <t>AH-NGCS-PT-3Y</t>
  </si>
  <si>
    <t>HiveManager NG Public Cloud Subscription for one (1) Aerohive Device (AP or Switch), includes 5 year Tier 3  support, 24x7 phone, software &amp; Support Portal, Return to Factory Hardware Replacement.</t>
  </si>
  <si>
    <t>AH-NGCS-PT-5Y</t>
  </si>
  <si>
    <t xml:space="preserve">HiveManager Classic Online Subscription for one (1) Aerohive Device (AP, Router or Switch), includes 1 year Global Select Support: phone, software &amp; Support Portal, Hardware Advanced Replacement. </t>
  </si>
  <si>
    <t>AH-HMCS-SL-1Y</t>
  </si>
  <si>
    <t xml:space="preserve">HiveManager Classic Online Subscription for one (1) Aerohive Device (AP, Router or Switch), includes 3 year Global Select Support: phone, software &amp; Support Portal, Hardware Advanced Replacement. </t>
  </si>
  <si>
    <t>AH-HMCS-SL-3Y</t>
  </si>
  <si>
    <t xml:space="preserve">HiveManager Classic Online Subscription for one (1) Aerohive Device (AP, Router or Switch), includes 5 year Global Select Support: phone, software &amp; Support Portal, Hardware Advanced Replacement. </t>
  </si>
  <si>
    <t>AH-HMCS-SL-5Y</t>
  </si>
  <si>
    <t>HiveManager Classic Online Subscription for one (1) Aerohive Device (AP, Router or Switch), includes 1 year Tier 3  support, 24x7 phone, software &amp; Support Portal, Return to Factory Hardware Replacement.</t>
  </si>
  <si>
    <t>AH-HMCS-PT-1Y</t>
  </si>
  <si>
    <t>HiveManager Classic Online Subscription for one (1) Aerohive Device (AP, Router or Switch), includes 3 year Tier 3  support, 24x7 phone, software &amp; Support Portal, Return to Factory Hardware Replacement.</t>
  </si>
  <si>
    <t>AH-HMCS-PT-3Y</t>
  </si>
  <si>
    <t>HiveManager Classic Online Subscription for one (1) Aerohive Device (AP, Router or Switch), includes 5 year Tier 3  support, 24x7 phone, software &amp; Support Portal, Return to Factory Hardware Replacement.</t>
  </si>
  <si>
    <t>AH-HMCS-PT-5Y</t>
  </si>
  <si>
    <t>Partner Connect Support</t>
  </si>
  <si>
    <t>1 year HiveCare Partner Support for HGNG Vrt Applnce for one (1) AH Device (AP or Switch), includes Tier 3 support, 24x7 phone, Sftw &amp; Support Portal, Return to Factory Hrdwr Rplcmnt</t>
  </si>
  <si>
    <t>AH-NG-S-PT-1Y</t>
  </si>
  <si>
    <t>3 year HiveCare Partner Support for HGNG Vrt Applnce for one (1) AH Device (AP or Switch), includes Tier 3 support, 24x7 phone, Sftw &amp; Support Portal, Return to Factory Hrdwr Rplcmnt</t>
  </si>
  <si>
    <t>AH-NG-S-PT-3Y</t>
  </si>
  <si>
    <t>5 year HiveCare Partner Support for HGNG Vrt Applnce for one (1) AH Device (AP or Switch), includes Tier 3 support, 24x7 phone, Sftw &amp; Support Portal, Return to Factory Hrdwr Rplcmnt</t>
  </si>
  <si>
    <t>AH-NG-S-PT-5Y</t>
  </si>
  <si>
    <t>Aruba limited lifetime warranty</t>
  </si>
  <si>
    <t>HP-ARUBA</t>
  </si>
  <si>
    <t>Aruba Instant IAP-314 Wireless Access Point</t>
  </si>
  <si>
    <t>JW807A</t>
  </si>
  <si>
    <t>Aruba Instant IAP-315 Wireless Access Point</t>
  </si>
  <si>
    <t>JW813A</t>
  </si>
  <si>
    <t>Aruba Instant IAP-324 Wireless Access Point</t>
  </si>
  <si>
    <t>JW321A</t>
  </si>
  <si>
    <t>Aruba Instant IAP-325 Wireless Access Point</t>
  </si>
  <si>
    <t>JW327A</t>
  </si>
  <si>
    <t>Aruba Instant IAP-274 Wireless Access Point, 802.11ac, 3x3:3,(OUTDOOR)</t>
  </si>
  <si>
    <t>JW250A</t>
  </si>
  <si>
    <t>Aruba Central</t>
  </si>
  <si>
    <t>Aruba Central Device Management Subscription for 1 Year</t>
  </si>
  <si>
    <t>JY925AAE</t>
  </si>
  <si>
    <t>Aruba Central Device Management Subscription for 3 Year</t>
  </si>
  <si>
    <t>JY926AAE</t>
  </si>
  <si>
    <t>Aruba Central Device Management Subscription for 5Year</t>
  </si>
  <si>
    <t>JY927AAE</t>
  </si>
  <si>
    <t>Aruba Central Services Subscription for 1 Year</t>
  </si>
  <si>
    <t>JY928AAE</t>
  </si>
  <si>
    <t>Aruba Central Services Subscription for 3 Year</t>
  </si>
  <si>
    <t>JY929AAE</t>
  </si>
  <si>
    <t>Aruba Central Services Subscription for 5 Year</t>
  </si>
  <si>
    <t>JY930AAE</t>
  </si>
  <si>
    <t>IAP-314</t>
  </si>
  <si>
    <t>IAP-315</t>
  </si>
  <si>
    <t>IAP-324</t>
  </si>
  <si>
    <t>IAP-325</t>
  </si>
  <si>
    <t xml:space="preserve">IAP-274 </t>
  </si>
  <si>
    <t>AP-304</t>
  </si>
  <si>
    <t>AP-305</t>
  </si>
  <si>
    <t>AP-314</t>
  </si>
  <si>
    <t>AP-315</t>
  </si>
  <si>
    <t>AP-324</t>
  </si>
  <si>
    <t>AP-325</t>
  </si>
  <si>
    <t>AP-334</t>
  </si>
  <si>
    <t>AP-335</t>
  </si>
  <si>
    <t>AP-274</t>
  </si>
  <si>
    <t>AP-275</t>
  </si>
  <si>
    <t>AP-277</t>
  </si>
  <si>
    <t>Three dual-band RP-SMA connectors for external antennas
3x3 MIMO, four spatial streams, up to 1,300 Mbps
2x2 MIMO, two spatial streams, up to 400 Mbps
Internal and external antenna options</t>
  </si>
  <si>
    <t>JX935A</t>
  </si>
  <si>
    <t>Three integrated omni-directional downtilt dualband antennas
3x3 MIMO, four spatial streams, up to 1,300 Mbps
2x2 MIMO, two spatial streams, up to 400 Mbps
Internal and external antenna options</t>
  </si>
  <si>
    <t>JX936A</t>
  </si>
  <si>
    <t>Four dual-band RP-SMA connectors for external antennas
4x4, 4 spatial streams Multi-user MIMO in 5Ghz, up to 1,733 Mbps
2x2, 2 spatial streams SU-MIMO in 2.4Ghz, up to 400 Mbps
Built-in BLE radio
Internal and external antennas</t>
  </si>
  <si>
    <t>JW795A</t>
  </si>
  <si>
    <t>Four integrated omni-directional downtilt dual-band antennas
4x4, 4 spatial streams Multi-user MIMO in 5Ghz, up to 1,733 Mbps
2x2, 2 spatial streams SU-MIMO in 2.4Ghz, up to 400 Mbps
Built-in BLE radio
Internal and external antennas</t>
  </si>
  <si>
    <t>JW797A</t>
  </si>
  <si>
    <t>Four combined, diplexed (dual-band) external RP-SMA antenna connectors
Top performance and efficiency in high density client environments
4x4 MIMO, four spatial streams, up to 1,733 Mbps
Multi-user MIMO
2.4- and 5GHz radios
Built-in BLE radio
Internal and external antenna options</t>
  </si>
  <si>
    <t>JW184A</t>
  </si>
  <si>
    <t>Eight integrated omni-directional downtilt antennas
Top performance and efficiency in high density client environments
4x4 MIMO, four spatial streams, up to 1,733 Mbps
Multi-user MIMO
2.4- and 5GHz radios
Built-in BLE radio
Internal and external antenna options</t>
  </si>
  <si>
    <t>JW186A</t>
  </si>
  <si>
    <t>Four combined, diplexed (dual-band) external RP-SMA antenna connectors
Provide fastest gigabit data speeds and superb user experience for mobile devices and applications
HPE Smart Rate uplink port that scales up to 5Gbps
4X4 MIMO, four spatial streams up to 1,733Mbps
Multi-user MIMO
2.4- and 5Ghz radios
Built-in Bluetooth Low Energy (BLE) radio
Internal and external antenna options</t>
  </si>
  <si>
    <t>Eight integrated omni-directional downtilt antennas
Provide fastest gigabit data speeds and superb user experience for mobile devices and applications
HPE Smart Rate uplink port that scales up to 5Gbps
4X4 MIMO, four spatial streams up to 1,733Mbps
Multi-user MIMO
2.4- and 5Ghz radios
Built-in Bluetooth Low Energy (BLE) radio
Internal and external antenna options</t>
  </si>
  <si>
    <t>JW801A</t>
  </si>
  <si>
    <t>Outdoor 802.11ac
Three integrated omni-directional antennas
2.4- and 5-GHz radios
3x3 MIMO, three spatial streams, up to 1.3 Gbps
Internal and external antenna options
Mounts on a pole or building</t>
  </si>
  <si>
    <t>JW176A</t>
  </si>
  <si>
    <t>Outdoor 802.11ac
Three external antenna connectors
2.4- and 5-GHz radios
3x3 MIMO, three spatial streams, up to 1.3 Gbps
Internal and external antenna options
Mounts on a pole or building</t>
  </si>
  <si>
    <t>JW178A</t>
  </si>
  <si>
    <t>Outdoor 802.11ac
Three integrated 80° H x 80° V beamwidth directional antennas
2.4- and 5-GHz radios
3x3 MIMO, three spatial streams, up to 1.3 Gbps
Internal and external antenna options
Mounts on a pole or building</t>
  </si>
  <si>
    <t>JW180A</t>
  </si>
  <si>
    <t>Switch</t>
  </si>
  <si>
    <t>SR2208P 8 Port Gigabit Ethernet Switch with POE+, 2 x GE dual media uplinks, 124W POE budget, Layer 2, Static routing (with US power cord). Includes 3 Year Subscription with Global Select Support for HiveManager NG Public Cloud</t>
  </si>
  <si>
    <t>SR2208P</t>
  </si>
  <si>
    <t>AH-SR-2208P-SL-NA</t>
  </si>
  <si>
    <t>SR2324P 24 Port Gigabit Ethernet Switch with POE+, 4 x 10GE SFP+ uplinks, 370W POE budget, Layer 2, Static routing (with US power cord).Includes HiveManager Connect &amp; HiveCare Community.</t>
  </si>
  <si>
    <t>SR2324P</t>
  </si>
  <si>
    <t>AH-SR-2324P-NA</t>
  </si>
  <si>
    <t>SR2348P 48 Port Gigabit Ethernet Switch with POE+, 4 x 10GE SFP+ uplinks, 740W POE budget, Layer 2, Static routing (with US power cord).Includes HiveManager Connect &amp; HiveCare Community.</t>
  </si>
  <si>
    <t>SR2348P</t>
  </si>
  <si>
    <t>AH-SR-2348P-NA</t>
  </si>
  <si>
    <t>Accessory</t>
  </si>
  <si>
    <t>SFP+ Direct Attach Cable - 1M / passive</t>
  </si>
  <si>
    <t>SFP+ Direct Attach  Cable - 7M / passive</t>
  </si>
  <si>
    <t>10-Gigabit Ethernet SFP+ module - LR</t>
  </si>
  <si>
    <t>10-Gigabit Ethernet SFP+ module - LRM</t>
  </si>
  <si>
    <t>10-Gigabit Ethernet SFP+ module - SR</t>
  </si>
  <si>
    <t>Gigabit Ethernet SFP module - LX</t>
  </si>
  <si>
    <t>AH-ACC-SFP-1G-LX</t>
  </si>
  <si>
    <t>Gigabit Ethernet SFP module - SX</t>
  </si>
  <si>
    <t>900W Redundant Power System for 1 SR2100 Switch, 780W PoE</t>
  </si>
  <si>
    <t>SR2224P/SR2324P/SR2348P Rack mount assembly spare</t>
  </si>
  <si>
    <t>SR2208P Rack mount assembly</t>
  </si>
  <si>
    <t>Ltd. Lifetime with eAHR - 2</t>
  </si>
  <si>
    <t>Product Lifetime</t>
  </si>
  <si>
    <t>Extreme</t>
  </si>
  <si>
    <t>Summit X440-24x-10G</t>
  </si>
  <si>
    <t>X440-G2-24p-10GE4</t>
  </si>
  <si>
    <t>X440-G2-48p-10GE4</t>
  </si>
  <si>
    <t>X440-G2-48t-10GE4</t>
  </si>
  <si>
    <t>X450-G2-24p-GE4-Base</t>
  </si>
  <si>
    <t>X450-G2-24t-GE4-Base</t>
  </si>
  <si>
    <t>X450-G2-48p-10GE4-Base</t>
  </si>
  <si>
    <t>X450-G2-48t-GE4-Base</t>
  </si>
  <si>
    <t>10 Gigabit Ethernet SFP+ Module 850nm MMF 26-300m Link LC Connector</t>
  </si>
  <si>
    <t>715W AC Power Supply Module - Front to Back Airflow</t>
  </si>
  <si>
    <t>10 Gigabit Ethernet SFP Passive Cable Assembly 1m Length</t>
  </si>
  <si>
    <t>10 Gigabit Ethernet SFP+ Module 1310nm SMF 10km Link LC Connector</t>
  </si>
  <si>
    <t>Stacking Cable 0.5M</t>
  </si>
  <si>
    <t>10 Gigabit Ethernet SFP+ Module 1310nm MMF 220m Link LC Connector</t>
  </si>
  <si>
    <t>Lifetime</t>
  </si>
  <si>
    <t>For as long as switch is owned</t>
  </si>
  <si>
    <t>HP</t>
  </si>
  <si>
    <t>Aruba 2920 24G  Switch</t>
  </si>
  <si>
    <t>J9726A</t>
  </si>
  <si>
    <t>Aruba 2920 24G POE+ Switch</t>
  </si>
  <si>
    <t>J9727A</t>
  </si>
  <si>
    <t>Aruba 2920 48G  Switch</t>
  </si>
  <si>
    <t> J9728A</t>
  </si>
  <si>
    <t>Aruba 2920 48G POE+ Switch</t>
  </si>
  <si>
    <t> J9729A</t>
  </si>
  <si>
    <t>2930F 8G PoE+ 2SFP+ Switch (JL258A)</t>
  </si>
  <si>
    <t> JL258A</t>
  </si>
  <si>
    <t>Aruba 2930F 24G  Switch</t>
  </si>
  <si>
    <t>JL253A</t>
  </si>
  <si>
    <t>Aruba 2930F 24G  POE+Switch</t>
  </si>
  <si>
    <t> JL255A</t>
  </si>
  <si>
    <t>Aruba 2930F 48G  Switch</t>
  </si>
  <si>
    <t> JL254A</t>
  </si>
  <si>
    <t>Aruba 2930F 48G  POE+Switch</t>
  </si>
  <si>
    <t> JL256A</t>
  </si>
  <si>
    <t>Aruba 2920 2-port 10GbE SFP+ Module</t>
  </si>
  <si>
    <t>J9731A</t>
  </si>
  <si>
    <t>Aruba 2920 2-port Stacking Module</t>
  </si>
  <si>
    <t>J9733A</t>
  </si>
  <si>
    <t>Aruba 2920 0.5m Stacking Cable</t>
  </si>
  <si>
    <t>J9734A</t>
  </si>
  <si>
    <t>Aruba 2920 1m Stacking Cable</t>
  </si>
  <si>
    <t>J9735A</t>
  </si>
  <si>
    <t>Aruba 2920 3m Stacking Cable</t>
  </si>
  <si>
    <t>J9736A</t>
  </si>
  <si>
    <t>Rack</t>
  </si>
  <si>
    <t>Panduit</t>
  </si>
  <si>
    <t>PANDUIT 2 POST RACK </t>
  </si>
  <si>
    <t>Rack - black - 45U - 19"</t>
  </si>
  <si>
    <t>RWMPVHCF45E</t>
  </si>
  <si>
    <t>PANDUIT 4 POST RACK - 45U</t>
  </si>
  <si>
    <t>ER4P29</t>
  </si>
  <si>
    <t>Patch Panel</t>
  </si>
  <si>
    <t>Panduit NetKey All Molded Modular Patch Panel - Patch panel - 1U - 19" - 24 ports</t>
  </si>
  <si>
    <t>NKPP24P</t>
  </si>
  <si>
    <t>Panduit MINI-COM All Metal Shielded Modular Patch Panel - Patch panel - black - 2U - 19" - 48 ports</t>
  </si>
  <si>
    <t>CP48BLY</t>
  </si>
  <si>
    <t>Mini Jack</t>
  </si>
  <si>
    <t>PANDUIT MINI-COM MINI-JACK - MODULAR INSERT - White</t>
  </si>
  <si>
    <t>PANDUIT MINI-COM MINI-JACK - MODULAR INSERT</t>
  </si>
  <si>
    <t>CJ64WHY</t>
  </si>
  <si>
    <t>Cable Management</t>
  </si>
  <si>
    <t>PANDUIT NETRUNNER VERTICAL CABLE MANAGEMENT - RACK CABLE MANAGEMENT PANEL (VERTICAL) - 45U</t>
  </si>
  <si>
    <t>WMPVF45E</t>
  </si>
  <si>
    <t>Panduit NetManager High Capacity Horizontal Cable Manager - Rack cable management panel (horizontal) - 2U - 19"</t>
  </si>
  <si>
    <t>NMF2</t>
  </si>
  <si>
    <t>Patch Cable</t>
  </si>
  <si>
    <t xml:space="preserve">PANDUIT NETKEY PATCH CABLE - 3 FT </t>
  </si>
  <si>
    <t>NK6PC3BUY</t>
  </si>
  <si>
    <t xml:space="preserve">PANDUIT NETKEY PATCH CABLE CAt6a - 6 FT </t>
  </si>
  <si>
    <t>STP6X6BU</t>
  </si>
  <si>
    <t>STP6X15BL</t>
  </si>
  <si>
    <t>Rack Grounding kit</t>
  </si>
  <si>
    <t>PANDUIT COMMON BONDING NETWORK (CBN) TO RACK JUMPER KIT - RACK GROUNDING KIT</t>
  </si>
  <si>
    <t>RGCBNJ660P22</t>
  </si>
  <si>
    <t>X440-24x-10G</t>
  </si>
  <si>
    <t>EVCO-AH-ACC-SFP-10G-DAC-1M</t>
  </si>
  <si>
    <t>EVCO-AH-ACC-SFP-10G-DAC-7M</t>
  </si>
  <si>
    <t>EVCO-AH-ACC-SFP-10G-LR</t>
  </si>
  <si>
    <t>EVCO-AH-ACC-SFP-10G-LRM</t>
  </si>
  <si>
    <t>EVCO-AH-ACC-SFP-10G-SR</t>
  </si>
  <si>
    <t>EVCO-AH-ACC-SFP-1G-LX</t>
  </si>
  <si>
    <t>EVCO-AH-ACC-SR2100-RPS1</t>
  </si>
  <si>
    <t>EVCO-AH-ACC-SR-RM-ASM2</t>
  </si>
  <si>
    <t>EVCO-AH-ACC-SR-RM-ASM3</t>
  </si>
  <si>
    <t>The price includes 1 Year Sonicwall Comprehensive Gateway Suite Subscription which includes 24x7 support and Advance Hardware replacement. The warranty cost is the cost to renew Sonicwall Comprehensive Gateway Suite after the first year.  $210 installation cost is 2 hours at $105.00. Maintenance is 24 hours a year at 75.00 an hour.</t>
  </si>
  <si>
    <t>Predictive Wireless Site Survey</t>
  </si>
  <si>
    <t>Wireless Site Survey</t>
  </si>
  <si>
    <t>Network Assessment</t>
  </si>
  <si>
    <t>Network Security Assessment</t>
  </si>
  <si>
    <t>Level 3 Tech</t>
  </si>
  <si>
    <t>Level 2 Tech</t>
  </si>
  <si>
    <t>Level 1 Tech</t>
  </si>
  <si>
    <t>End User Support</t>
  </si>
  <si>
    <t>Network Services</t>
  </si>
  <si>
    <t>Cost includes 1yr Hivemanager subscription</t>
  </si>
  <si>
    <t>Company:  Power-On</t>
  </si>
  <si>
    <t>Date:  12/7/17</t>
  </si>
  <si>
    <t>Email: tbrown@poweron-it.com</t>
  </si>
  <si>
    <t>Name: Tony Brown</t>
  </si>
  <si>
    <t>Phone: 505-899-4600 x200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</si>
</sst>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2"/>
      <color rgb="FF000000"/>
      <name val="Verdana"/>
      <family val="0"/>
    </font>
    <font>
      <sz val="11"/>
      <color indexed="8"/>
      <name val="Calibri"/>
      <family val="2"/>
    </font>
    <font>
      <sz val="10"/>
      <name val="Arial"/>
      <family val="2"/>
    </font>
    <font>
      <b/>
      <sz val="10"/>
      <name val="Arial"/>
      <family val="2"/>
    </font>
    <font>
      <b/>
      <sz val="11"/>
      <color indexed="10"/>
      <name val="Arial"/>
      <family val="2"/>
    </font>
    <font>
      <b/>
      <sz val="12"/>
      <name val="Arial"/>
      <family val="2"/>
    </font>
    <font>
      <b/>
      <sz val="11"/>
      <color indexed="8"/>
      <name val="Calibri"/>
      <family val="2"/>
    </font>
    <font>
      <sz val="12"/>
      <name val="Arial"/>
      <family val="2"/>
    </font>
    <font>
      <b/>
      <sz val="11"/>
      <color indexed="8"/>
      <name val="Arial"/>
      <family val="2"/>
    </font>
    <font>
      <sz val="12"/>
      <color indexed="8"/>
      <name val="Verdana"/>
      <family val="0"/>
    </font>
    <font>
      <sz val="10"/>
      <color indexed="8"/>
      <name val="Arial"/>
      <family val="2"/>
    </font>
    <font>
      <sz val="7"/>
      <name val="Arial"/>
      <family val="2"/>
    </font>
    <font>
      <sz val="11"/>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rgb="FFFF0000"/>
      <name val="Arial"/>
      <family val="2"/>
    </font>
    <font>
      <b/>
      <sz val="11"/>
      <color rgb="FF000000"/>
      <name val="Calibri"/>
      <family val="2"/>
    </font>
    <font>
      <b/>
      <sz val="11"/>
      <color theme="1"/>
      <name val="Arial"/>
      <family val="2"/>
    </font>
    <font>
      <sz val="10"/>
      <color rgb="FF000000"/>
      <name val="Arial"/>
      <family val="2"/>
    </font>
    <font>
      <sz val="11"/>
      <color theme="1"/>
      <name val="Arial"/>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2FA6FF"/>
        <bgColor indexed="64"/>
      </patternFill>
    </fill>
    <fill>
      <patternFill patternType="solid">
        <fgColor rgb="FF9999FF"/>
        <bgColor indexed="64"/>
      </patternFill>
    </fill>
    <fill>
      <patternFill patternType="solid">
        <fgColor rgb="FFD1D1FF"/>
        <bgColor indexed="64"/>
      </patternFill>
    </fill>
    <fill>
      <patternFill patternType="solid">
        <fgColor rgb="FFFFC000"/>
        <bgColor indexed="64"/>
      </patternFill>
    </fill>
    <fill>
      <patternFill patternType="solid">
        <fgColor rgb="FFFFFF0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mediu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Font="1" applyAlignment="1">
      <alignment vertical="top" wrapText="1"/>
    </xf>
    <xf numFmtId="0" fontId="2" fillId="0" borderId="10"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3" fillId="34" borderId="10" xfId="0" applyFont="1" applyFill="1" applyBorder="1" applyAlignment="1">
      <alignment horizontal="left" vertical="center"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35" borderId="10" xfId="0" applyFont="1" applyFill="1" applyBorder="1" applyAlignment="1">
      <alignment horizontal="left" vertical="center" wrapText="1"/>
    </xf>
    <xf numFmtId="0" fontId="3" fillId="36" borderId="10" xfId="0" applyFont="1" applyFill="1" applyBorder="1" applyAlignment="1">
      <alignment horizontal="left" vertical="center" wrapText="1"/>
    </xf>
    <xf numFmtId="0" fontId="45" fillId="0" borderId="11" xfId="0" applyFont="1" applyBorder="1" applyAlignment="1">
      <alignment horizontal="left" vertical="top"/>
    </xf>
    <xf numFmtId="0" fontId="45" fillId="0" borderId="12" xfId="0" applyFont="1" applyBorder="1" applyAlignment="1">
      <alignment horizontal="left" vertical="top"/>
    </xf>
    <xf numFmtId="0" fontId="45" fillId="0" borderId="13" xfId="0" applyFont="1" applyBorder="1" applyAlignment="1">
      <alignment horizontal="left" vertical="top"/>
    </xf>
    <xf numFmtId="0" fontId="45" fillId="0" borderId="13" xfId="0" applyFont="1" applyBorder="1" applyAlignment="1">
      <alignment horizontal="left" vertical="top"/>
    </xf>
    <xf numFmtId="0" fontId="3" fillId="25" borderId="10" xfId="0" applyFont="1" applyFill="1" applyBorder="1" applyAlignment="1">
      <alignment horizontal="left" vertical="center" wrapText="1"/>
    </xf>
    <xf numFmtId="0" fontId="3" fillId="37" borderId="10" xfId="0" applyFont="1" applyFill="1" applyBorder="1" applyAlignment="1">
      <alignment horizontal="left" vertical="center" wrapText="1"/>
    </xf>
    <xf numFmtId="0" fontId="3" fillId="38" borderId="10" xfId="0" applyFont="1" applyFill="1" applyBorder="1" applyAlignment="1">
      <alignment horizontal="left" vertical="center" wrapText="1"/>
    </xf>
    <xf numFmtId="0" fontId="7" fillId="0" borderId="10" xfId="0" applyFont="1" applyBorder="1" applyAlignment="1">
      <alignment horizontal="left" vertical="top" wrapText="1"/>
    </xf>
    <xf numFmtId="0" fontId="2" fillId="0" borderId="10" xfId="0" applyFont="1" applyBorder="1" applyAlignment="1">
      <alignment horizontal="left" vertical="center" wrapText="1"/>
    </xf>
    <xf numFmtId="0" fontId="46" fillId="36" borderId="0" xfId="0" applyFont="1" applyFill="1" applyAlignment="1">
      <alignment vertical="center" wrapText="1"/>
    </xf>
    <xf numFmtId="0" fontId="47" fillId="0" borderId="13" xfId="0" applyFont="1" applyBorder="1" applyAlignment="1">
      <alignment horizontal="center" vertical="top"/>
    </xf>
    <xf numFmtId="0" fontId="47" fillId="0" borderId="10" xfId="0" applyFont="1" applyBorder="1" applyAlignment="1">
      <alignment horizontal="center" vertical="top" wrapText="1"/>
    </xf>
    <xf numFmtId="164"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Border="1" applyAlignment="1">
      <alignment vertical="top" wrapText="1"/>
    </xf>
    <xf numFmtId="0" fontId="2" fillId="36" borderId="10" xfId="0" applyFont="1" applyFill="1" applyBorder="1" applyAlignment="1">
      <alignment horizontal="left" vertical="top" wrapText="1"/>
    </xf>
    <xf numFmtId="0" fontId="7" fillId="36" borderId="10" xfId="0" applyFont="1" applyFill="1" applyBorder="1" applyAlignment="1">
      <alignment horizontal="left" vertical="top" wrapText="1"/>
    </xf>
    <xf numFmtId="0" fontId="5" fillId="34" borderId="12" xfId="0" applyFont="1" applyFill="1" applyBorder="1" applyAlignment="1">
      <alignment horizontal="center" vertical="top" wrapText="1"/>
    </xf>
    <xf numFmtId="0" fontId="47" fillId="0" borderId="12" xfId="0" applyFont="1" applyBorder="1" applyAlignment="1">
      <alignment horizontal="center" vertical="top"/>
    </xf>
    <xf numFmtId="0" fontId="48" fillId="0" borderId="0" xfId="0" applyFont="1" applyAlignment="1">
      <alignment vertical="top" wrapText="1"/>
    </xf>
    <xf numFmtId="0" fontId="11" fillId="0" borderId="10" xfId="0" applyFont="1" applyBorder="1" applyAlignment="1">
      <alignment horizontal="left" vertical="top" wrapText="1"/>
    </xf>
    <xf numFmtId="0" fontId="2" fillId="0" borderId="10" xfId="0" applyFont="1" applyBorder="1" applyAlignment="1">
      <alignment vertical="center" wrapText="1"/>
    </xf>
    <xf numFmtId="44" fontId="2" fillId="0" borderId="10" xfId="44" applyFont="1" applyBorder="1" applyAlignment="1">
      <alignment horizontal="left" vertical="top" wrapText="1"/>
    </xf>
    <xf numFmtId="44" fontId="2" fillId="0" borderId="10" xfId="44" applyFont="1" applyFill="1" applyBorder="1" applyAlignment="1">
      <alignment horizontal="left" vertical="top" wrapText="1"/>
    </xf>
    <xf numFmtId="0" fontId="2" fillId="0" borderId="10" xfId="0" applyFont="1" applyBorder="1" applyAlignment="1">
      <alignment horizontal="center" vertical="center" wrapText="1"/>
    </xf>
    <xf numFmtId="0" fontId="28" fillId="0" borderId="14" xfId="56" applyFont="1" applyFill="1" applyBorder="1" applyAlignment="1">
      <alignment vertical="center" wrapText="1"/>
      <protection/>
    </xf>
    <xf numFmtId="0" fontId="28" fillId="0" borderId="14" xfId="55" applyFont="1" applyFill="1" applyBorder="1" applyAlignment="1">
      <alignment vertical="center" wrapText="1"/>
      <protection/>
    </xf>
    <xf numFmtId="0" fontId="28" fillId="0" borderId="10" xfId="55" applyNumberFormat="1" applyFont="1" applyFill="1" applyBorder="1" applyAlignment="1">
      <alignment vertical="center" wrapText="1"/>
      <protection/>
    </xf>
    <xf numFmtId="0" fontId="28" fillId="0" borderId="15" xfId="55" applyNumberFormat="1" applyFont="1" applyFill="1" applyBorder="1" applyAlignment="1">
      <alignment vertical="center" wrapText="1"/>
      <protection/>
    </xf>
    <xf numFmtId="0" fontId="28" fillId="0" borderId="16" xfId="55" applyNumberFormat="1" applyFont="1" applyFill="1" applyBorder="1" applyAlignment="1">
      <alignment vertical="center" wrapText="1"/>
      <protection/>
    </xf>
    <xf numFmtId="6" fontId="28" fillId="0" borderId="16" xfId="55" applyNumberFormat="1" applyFont="1" applyFill="1" applyBorder="1" applyAlignment="1">
      <alignment vertical="center" wrapText="1"/>
      <protection/>
    </xf>
    <xf numFmtId="0" fontId="28" fillId="0" borderId="10" xfId="55" applyNumberFormat="1" applyFont="1" applyFill="1" applyBorder="1" applyAlignment="1">
      <alignment horizontal="left" vertical="center" wrapText="1"/>
      <protection/>
    </xf>
    <xf numFmtId="0" fontId="28" fillId="39" borderId="10" xfId="55" applyFont="1" applyFill="1" applyBorder="1" applyAlignment="1">
      <alignment horizontal="center" vertical="center"/>
      <protection/>
    </xf>
    <xf numFmtId="0" fontId="28" fillId="0" borderId="10" xfId="55" applyFont="1" applyFill="1" applyBorder="1" applyAlignment="1">
      <alignment vertical="center" wrapText="1"/>
      <protection/>
    </xf>
    <xf numFmtId="0" fontId="49" fillId="0" borderId="10" xfId="55" applyNumberFormat="1" applyFont="1" applyFill="1" applyBorder="1" applyAlignment="1">
      <alignment vertical="center" wrapText="1"/>
      <protection/>
    </xf>
    <xf numFmtId="0" fontId="50" fillId="0" borderId="10" xfId="0" applyFont="1" applyFill="1" applyBorder="1" applyAlignment="1">
      <alignment wrapText="1"/>
    </xf>
    <xf numFmtId="0" fontId="5" fillId="34" borderId="11"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3" xfId="0" applyFont="1" applyFill="1" applyBorder="1" applyAlignment="1">
      <alignment horizontal="center" vertical="top" wrapText="1"/>
    </xf>
    <xf numFmtId="0" fontId="45" fillId="0" borderId="11" xfId="0" applyFont="1" applyBorder="1" applyAlignment="1">
      <alignment horizontal="left" vertical="top"/>
    </xf>
    <xf numFmtId="0" fontId="45" fillId="0" borderId="12" xfId="0" applyFont="1" applyBorder="1" applyAlignment="1">
      <alignment horizontal="left" vertical="top"/>
    </xf>
    <xf numFmtId="0" fontId="45" fillId="0" borderId="13" xfId="0" applyFont="1" applyBorder="1" applyAlignment="1">
      <alignment horizontal="left" vertical="top"/>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1"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5" fillId="25" borderId="11" xfId="0" applyFont="1" applyFill="1" applyBorder="1" applyAlignment="1">
      <alignment horizontal="center" vertical="top" wrapText="1"/>
    </xf>
    <xf numFmtId="0" fontId="5" fillId="25" borderId="12" xfId="0" applyFont="1" applyFill="1" applyBorder="1" applyAlignment="1">
      <alignment horizontal="center" vertical="top" wrapText="1"/>
    </xf>
    <xf numFmtId="0" fontId="5" fillId="38" borderId="11" xfId="0" applyFont="1" applyFill="1" applyBorder="1" applyAlignment="1">
      <alignment horizontal="center" vertical="top" wrapText="1"/>
    </xf>
    <xf numFmtId="0" fontId="5" fillId="38" borderId="12" xfId="0" applyFont="1" applyFill="1" applyBorder="1" applyAlignment="1">
      <alignment horizontal="center" vertical="top" wrapText="1"/>
    </xf>
    <xf numFmtId="0" fontId="47" fillId="0" borderId="11" xfId="0" applyFont="1" applyBorder="1" applyAlignment="1">
      <alignment horizontal="center" vertical="top" wrapText="1"/>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0" fontId="47" fillId="0" borderId="11" xfId="0" applyFont="1" applyBorder="1" applyAlignment="1">
      <alignment horizontal="center" vertical="top"/>
    </xf>
    <xf numFmtId="0" fontId="47" fillId="0" borderId="12" xfId="0" applyFont="1" applyBorder="1" applyAlignment="1">
      <alignment horizontal="center" vertical="top"/>
    </xf>
    <xf numFmtId="0" fontId="47" fillId="0" borderId="13" xfId="0" applyFont="1" applyBorder="1" applyAlignment="1">
      <alignment horizontal="center" vertical="top"/>
    </xf>
    <xf numFmtId="0" fontId="5" fillId="35" borderId="11" xfId="0" applyFont="1" applyFill="1" applyBorder="1" applyAlignment="1">
      <alignment horizontal="center" vertical="top" wrapText="1"/>
    </xf>
    <xf numFmtId="0" fontId="5" fillId="35" borderId="12" xfId="0" applyFont="1" applyFill="1" applyBorder="1" applyAlignment="1">
      <alignment horizontal="center" vertical="top" wrapText="1"/>
    </xf>
    <xf numFmtId="0" fontId="5" fillId="35" borderId="13" xfId="0" applyFont="1" applyFill="1" applyBorder="1" applyAlignment="1">
      <alignment horizontal="center" vertical="top" wrapText="1"/>
    </xf>
    <xf numFmtId="0" fontId="5" fillId="37" borderId="11" xfId="0" applyFont="1" applyFill="1" applyBorder="1" applyAlignment="1">
      <alignment horizontal="center" vertical="top" wrapText="1"/>
    </xf>
    <xf numFmtId="0" fontId="5" fillId="37" borderId="12"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761"/>
  <sheetViews>
    <sheetView tabSelected="1" zoomScale="81" zoomScaleNormal="81" zoomScalePageLayoutView="0" workbookViewId="0" topLeftCell="A1">
      <pane xSplit="7" ySplit="8" topLeftCell="H13" activePane="bottomRight" state="frozen"/>
      <selection pane="topLeft" activeCell="A1" sqref="A1"/>
      <selection pane="topRight" activeCell="H1" sqref="H1"/>
      <selection pane="bottomLeft" activeCell="A9" sqref="A9"/>
      <selection pane="bottomRight" activeCell="E13" sqref="E13"/>
    </sheetView>
  </sheetViews>
  <sheetFormatPr defaultColWidth="13.3984375" defaultRowHeight="15"/>
  <cols>
    <col min="1" max="4" width="10.69921875" style="5" customWidth="1"/>
    <col min="5" max="5" width="28.5" style="5" customWidth="1"/>
    <col min="6" max="20" width="10.69921875" style="5" customWidth="1"/>
    <col min="21" max="21" width="16.796875" style="5" customWidth="1"/>
    <col min="22" max="25" width="10.69921875" style="5" customWidth="1"/>
    <col min="26" max="26" width="37.296875" style="5" customWidth="1"/>
    <col min="27" max="16384" width="13.3984375" style="5" customWidth="1"/>
  </cols>
  <sheetData>
    <row r="1" spans="1:14" ht="15" customHeight="1">
      <c r="A1" s="55" t="s">
        <v>313</v>
      </c>
      <c r="B1" s="56"/>
      <c r="C1" s="57"/>
      <c r="D1" s="2" t="s">
        <v>314</v>
      </c>
      <c r="E1" s="3"/>
      <c r="F1" s="4"/>
      <c r="G1" s="58" t="s">
        <v>315</v>
      </c>
      <c r="H1" s="59"/>
      <c r="I1" s="60"/>
      <c r="J1" s="10"/>
      <c r="K1" s="10"/>
      <c r="L1" s="10"/>
      <c r="M1" s="10"/>
      <c r="N1" s="10"/>
    </row>
    <row r="2" spans="1:14" ht="15" customHeight="1">
      <c r="A2" s="55" t="s">
        <v>10</v>
      </c>
      <c r="B2" s="56"/>
      <c r="C2" s="57"/>
      <c r="D2" s="55" t="s">
        <v>11</v>
      </c>
      <c r="E2" s="56"/>
      <c r="F2" s="57"/>
      <c r="G2" s="58" t="s">
        <v>316</v>
      </c>
      <c r="H2" s="59"/>
      <c r="I2" s="60"/>
      <c r="J2" s="10"/>
      <c r="K2" s="10"/>
      <c r="L2" s="10"/>
      <c r="M2" s="10"/>
      <c r="N2" s="10"/>
    </row>
    <row r="3" spans="1:14" ht="15" customHeight="1">
      <c r="A3" s="55" t="s">
        <v>13</v>
      </c>
      <c r="B3" s="56"/>
      <c r="C3" s="57"/>
      <c r="D3" s="55" t="s">
        <v>12</v>
      </c>
      <c r="E3" s="56"/>
      <c r="F3" s="57"/>
      <c r="G3" s="58" t="s">
        <v>317</v>
      </c>
      <c r="H3" s="59"/>
      <c r="I3" s="60"/>
      <c r="J3" s="10"/>
      <c r="K3" s="10"/>
      <c r="L3" s="10"/>
      <c r="M3" s="10"/>
      <c r="N3" s="10"/>
    </row>
    <row r="4" spans="1:14" s="1" customFormat="1" ht="12.75">
      <c r="A4" s="8"/>
      <c r="B4" s="9"/>
      <c r="C4" s="9"/>
      <c r="D4" s="9"/>
      <c r="E4" s="9"/>
      <c r="F4" s="10"/>
      <c r="G4" s="8"/>
      <c r="H4" s="9"/>
      <c r="I4" s="9"/>
      <c r="J4" s="10"/>
      <c r="K4" s="10"/>
      <c r="L4" s="10"/>
      <c r="M4" s="10"/>
      <c r="N4" s="10"/>
    </row>
    <row r="5" spans="1:22" ht="13.5">
      <c r="A5" s="52" t="s">
        <v>14</v>
      </c>
      <c r="B5" s="53"/>
      <c r="C5" s="53"/>
      <c r="D5" s="53"/>
      <c r="E5" s="53"/>
      <c r="F5" s="54"/>
      <c r="G5" s="6"/>
      <c r="H5" s="16"/>
      <c r="I5" s="16"/>
      <c r="J5" s="6"/>
      <c r="K5" s="6"/>
      <c r="L5" s="6"/>
      <c r="M5" s="6"/>
      <c r="N5" s="6"/>
      <c r="V5" s="6"/>
    </row>
    <row r="6" spans="1:26" ht="13.5">
      <c r="A6" s="13"/>
      <c r="B6" s="14"/>
      <c r="C6" s="14"/>
      <c r="D6" s="14"/>
      <c r="E6" s="14"/>
      <c r="F6" s="15"/>
      <c r="G6" s="24"/>
      <c r="H6" s="23"/>
      <c r="I6" s="23"/>
      <c r="J6" s="31"/>
      <c r="K6" s="65"/>
      <c r="L6" s="66"/>
      <c r="M6" s="66"/>
      <c r="N6" s="67"/>
      <c r="O6" s="65"/>
      <c r="P6" s="66"/>
      <c r="Q6" s="67"/>
      <c r="R6" s="65"/>
      <c r="S6" s="66"/>
      <c r="T6" s="67"/>
      <c r="U6" s="24"/>
      <c r="V6" s="68"/>
      <c r="W6" s="69"/>
      <c r="X6" s="69"/>
      <c r="Y6" s="70"/>
      <c r="Z6" s="24"/>
    </row>
    <row r="7" spans="1:26" s="20" customFormat="1" ht="15.75" customHeight="1">
      <c r="A7" s="49" t="s">
        <v>27</v>
      </c>
      <c r="B7" s="50"/>
      <c r="C7" s="50"/>
      <c r="D7" s="50"/>
      <c r="E7" s="50"/>
      <c r="F7" s="50"/>
      <c r="G7" s="50"/>
      <c r="H7" s="50"/>
      <c r="I7" s="51"/>
      <c r="J7" s="30"/>
      <c r="K7" s="61" t="s">
        <v>29</v>
      </c>
      <c r="L7" s="62"/>
      <c r="M7" s="62"/>
      <c r="N7" s="62"/>
      <c r="O7" s="74" t="s">
        <v>30</v>
      </c>
      <c r="P7" s="75"/>
      <c r="Q7" s="75"/>
      <c r="R7" s="63" t="s">
        <v>31</v>
      </c>
      <c r="S7" s="64"/>
      <c r="T7" s="64"/>
      <c r="U7" s="28"/>
      <c r="V7" s="71" t="s">
        <v>26</v>
      </c>
      <c r="W7" s="72"/>
      <c r="X7" s="72"/>
      <c r="Y7" s="73"/>
      <c r="Z7" s="29"/>
    </row>
    <row r="8" spans="1:26" s="21" customFormat="1" ht="66">
      <c r="A8" s="7" t="s">
        <v>8</v>
      </c>
      <c r="B8" s="7" t="s">
        <v>15</v>
      </c>
      <c r="C8" s="7" t="s">
        <v>6</v>
      </c>
      <c r="D8" s="7" t="s">
        <v>9</v>
      </c>
      <c r="E8" s="7" t="s">
        <v>5</v>
      </c>
      <c r="F8" s="7" t="s">
        <v>0</v>
      </c>
      <c r="G8" s="7" t="s">
        <v>17</v>
      </c>
      <c r="H8" s="7" t="s">
        <v>28</v>
      </c>
      <c r="I8" s="7" t="s">
        <v>33</v>
      </c>
      <c r="J8" s="7" t="s">
        <v>32</v>
      </c>
      <c r="K8" s="17" t="s">
        <v>18</v>
      </c>
      <c r="L8" s="17" t="s">
        <v>19</v>
      </c>
      <c r="M8" s="17" t="s">
        <v>34</v>
      </c>
      <c r="N8" s="17" t="s">
        <v>20</v>
      </c>
      <c r="O8" s="18" t="s">
        <v>22</v>
      </c>
      <c r="P8" s="18" t="s">
        <v>23</v>
      </c>
      <c r="Q8" s="18" t="s">
        <v>24</v>
      </c>
      <c r="R8" s="19" t="s">
        <v>7</v>
      </c>
      <c r="S8" s="19" t="s">
        <v>25</v>
      </c>
      <c r="T8" s="19" t="s">
        <v>24</v>
      </c>
      <c r="U8" s="22" t="s">
        <v>21</v>
      </c>
      <c r="V8" s="11" t="s">
        <v>1</v>
      </c>
      <c r="W8" s="11" t="s">
        <v>2</v>
      </c>
      <c r="X8" s="11" t="s">
        <v>4</v>
      </c>
      <c r="Y8" s="11" t="s">
        <v>3</v>
      </c>
      <c r="Z8" s="12" t="s">
        <v>16</v>
      </c>
    </row>
    <row r="9" spans="1:100" ht="118.5">
      <c r="A9" s="5" t="s">
        <v>35</v>
      </c>
      <c r="B9" s="32" t="s">
        <v>36</v>
      </c>
      <c r="C9" s="5" t="s">
        <v>37</v>
      </c>
      <c r="D9" s="5" t="s">
        <v>38</v>
      </c>
      <c r="E9" s="33" t="s">
        <v>39</v>
      </c>
      <c r="F9" s="5" t="s">
        <v>40</v>
      </c>
      <c r="G9" s="34" t="s">
        <v>56</v>
      </c>
      <c r="H9" s="25">
        <v>965</v>
      </c>
      <c r="I9" s="25">
        <f>H9-(H9*0.05)</f>
        <v>916.75</v>
      </c>
      <c r="J9" s="25">
        <f>H9-(H9*0.15)</f>
        <v>820.25</v>
      </c>
      <c r="K9" s="25">
        <v>0</v>
      </c>
      <c r="L9" s="25">
        <v>0</v>
      </c>
      <c r="M9" s="25">
        <v>210</v>
      </c>
      <c r="N9" s="25">
        <v>0</v>
      </c>
      <c r="O9" s="25">
        <v>0</v>
      </c>
      <c r="P9" s="25">
        <f>24*75</f>
        <v>1800</v>
      </c>
      <c r="Q9" s="25">
        <v>0</v>
      </c>
      <c r="R9" s="25">
        <f>400-(400*0.15)</f>
        <v>340</v>
      </c>
      <c r="S9" s="25">
        <v>0</v>
      </c>
      <c r="T9" s="25">
        <v>0</v>
      </c>
      <c r="U9" s="25">
        <v>0</v>
      </c>
      <c r="V9" s="26">
        <v>88</v>
      </c>
      <c r="W9" s="25">
        <f>(J9+M9)*0.88</f>
        <v>906.62</v>
      </c>
      <c r="X9" s="27">
        <v>12</v>
      </c>
      <c r="Y9" s="25">
        <f>(J9+M9)-(J9+M9)*0.88</f>
        <v>123.63</v>
      </c>
      <c r="Z9" s="27" t="s">
        <v>302</v>
      </c>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row>
    <row r="10" spans="1:100" ht="118.5">
      <c r="A10" s="1" t="s">
        <v>35</v>
      </c>
      <c r="B10" s="5" t="s">
        <v>36</v>
      </c>
      <c r="C10" s="5" t="s">
        <v>37</v>
      </c>
      <c r="D10" s="1" t="s">
        <v>41</v>
      </c>
      <c r="E10" s="33" t="s">
        <v>39</v>
      </c>
      <c r="F10" s="5" t="s">
        <v>42</v>
      </c>
      <c r="G10" s="34" t="s">
        <v>43</v>
      </c>
      <c r="H10" s="25">
        <v>1225</v>
      </c>
      <c r="I10" s="25">
        <f>H10-(H10*0.05)</f>
        <v>1163.75</v>
      </c>
      <c r="J10" s="25">
        <f>H10-(H10*0.15)</f>
        <v>1041.25</v>
      </c>
      <c r="K10" s="25">
        <v>0</v>
      </c>
      <c r="L10" s="25">
        <v>0</v>
      </c>
      <c r="M10" s="25">
        <v>210</v>
      </c>
      <c r="N10" s="25">
        <v>0</v>
      </c>
      <c r="O10" s="25">
        <v>0</v>
      </c>
      <c r="P10" s="25">
        <f aca="true" t="shared" si="0" ref="P10:P18">24*75</f>
        <v>1800</v>
      </c>
      <c r="Q10" s="25">
        <v>0</v>
      </c>
      <c r="R10" s="25">
        <f>539-(539*0.15)</f>
        <v>458.15</v>
      </c>
      <c r="S10" s="25">
        <v>0</v>
      </c>
      <c r="T10" s="25">
        <v>0</v>
      </c>
      <c r="U10" s="25">
        <v>0</v>
      </c>
      <c r="V10" s="26">
        <v>88</v>
      </c>
      <c r="W10" s="25">
        <f>(J10+M10)*0.88</f>
        <v>1101.1</v>
      </c>
      <c r="X10" s="27">
        <v>12</v>
      </c>
      <c r="Y10" s="25">
        <f>(J10+M10)-(J10+M10)*0.88</f>
        <v>150.1500000000001</v>
      </c>
      <c r="Z10" s="27" t="s">
        <v>302</v>
      </c>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row>
    <row r="11" spans="1:100" ht="118.5">
      <c r="A11" s="1" t="s">
        <v>35</v>
      </c>
      <c r="B11" s="5" t="s">
        <v>36</v>
      </c>
      <c r="C11" s="5" t="s">
        <v>37</v>
      </c>
      <c r="D11" s="1" t="s">
        <v>41</v>
      </c>
      <c r="E11" s="33" t="s">
        <v>39</v>
      </c>
      <c r="F11" s="5" t="s">
        <v>44</v>
      </c>
      <c r="G11" s="34" t="s">
        <v>45</v>
      </c>
      <c r="H11" s="25">
        <v>1865</v>
      </c>
      <c r="I11" s="25">
        <f>H11-(H11*0.05)</f>
        <v>1771.75</v>
      </c>
      <c r="J11" s="25">
        <f>H11-(H11*0.15)</f>
        <v>1585.25</v>
      </c>
      <c r="K11" s="25">
        <v>0</v>
      </c>
      <c r="L11" s="25">
        <v>0</v>
      </c>
      <c r="M11" s="25">
        <v>210</v>
      </c>
      <c r="N11" s="25">
        <v>0</v>
      </c>
      <c r="O11" s="25">
        <v>0</v>
      </c>
      <c r="P11" s="25">
        <f t="shared" si="0"/>
        <v>1800</v>
      </c>
      <c r="Q11" s="25">
        <v>0</v>
      </c>
      <c r="R11" s="25">
        <f>697-(697*0.15)</f>
        <v>592.45</v>
      </c>
      <c r="S11" s="25">
        <v>0</v>
      </c>
      <c r="T11" s="25">
        <v>0</v>
      </c>
      <c r="U11" s="25">
        <v>0</v>
      </c>
      <c r="V11" s="26">
        <v>74</v>
      </c>
      <c r="W11" s="25">
        <f>(J11*0.74)+M11</f>
        <v>1383.085</v>
      </c>
      <c r="X11" s="27">
        <v>26</v>
      </c>
      <c r="Y11" s="25">
        <f>J11-(J11*0.74)</f>
        <v>412.16499999999996</v>
      </c>
      <c r="Z11" s="27" t="s">
        <v>302</v>
      </c>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row>
    <row r="12" spans="1:100" ht="118.5">
      <c r="A12" s="1" t="s">
        <v>35</v>
      </c>
      <c r="B12" s="5" t="s">
        <v>36</v>
      </c>
      <c r="C12" s="5" t="s">
        <v>37</v>
      </c>
      <c r="D12" s="1" t="s">
        <v>41</v>
      </c>
      <c r="E12" s="33" t="s">
        <v>39</v>
      </c>
      <c r="F12" s="5" t="s">
        <v>46</v>
      </c>
      <c r="G12" s="34" t="s">
        <v>47</v>
      </c>
      <c r="H12" s="25">
        <v>2465</v>
      </c>
      <c r="I12" s="25">
        <f>H12-(H12*0.05)</f>
        <v>2341.75</v>
      </c>
      <c r="J12" s="25">
        <f>H12-(H12*0.15)</f>
        <v>2095.25</v>
      </c>
      <c r="K12" s="25">
        <v>0</v>
      </c>
      <c r="L12" s="25">
        <v>0</v>
      </c>
      <c r="M12" s="25">
        <v>210</v>
      </c>
      <c r="N12" s="25">
        <v>0</v>
      </c>
      <c r="O12" s="25">
        <v>0</v>
      </c>
      <c r="P12" s="25">
        <f t="shared" si="0"/>
        <v>1800</v>
      </c>
      <c r="Q12" s="25">
        <v>0</v>
      </c>
      <c r="R12" s="25">
        <f>868-(868*0.15)</f>
        <v>737.8</v>
      </c>
      <c r="S12" s="25">
        <v>0</v>
      </c>
      <c r="T12" s="25">
        <v>0</v>
      </c>
      <c r="U12" s="25">
        <v>0</v>
      </c>
      <c r="V12" s="26">
        <v>88</v>
      </c>
      <c r="W12" s="25">
        <f>(J12*0.88)+M12</f>
        <v>2053.8199999999997</v>
      </c>
      <c r="X12" s="27">
        <v>12</v>
      </c>
      <c r="Y12" s="25">
        <f>J12-(J12*0.88)</f>
        <v>251.43000000000006</v>
      </c>
      <c r="Z12" s="27" t="s">
        <v>302</v>
      </c>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row>
    <row r="13" spans="1:100" ht="118.5">
      <c r="A13" s="1" t="s">
        <v>35</v>
      </c>
      <c r="B13" s="1" t="s">
        <v>36</v>
      </c>
      <c r="C13" s="5" t="s">
        <v>37</v>
      </c>
      <c r="D13" s="1" t="s">
        <v>41</v>
      </c>
      <c r="E13" s="1"/>
      <c r="F13" s="35" t="s">
        <v>48</v>
      </c>
      <c r="G13" s="34" t="s">
        <v>49</v>
      </c>
      <c r="H13" s="25">
        <v>3460</v>
      </c>
      <c r="I13" s="25">
        <f aca="true" t="shared" si="1" ref="I13:I58">H13-(H13*0.05)</f>
        <v>3287</v>
      </c>
      <c r="J13" s="25">
        <f aca="true" t="shared" si="2" ref="J13:J18">H13-(H13*0.15)</f>
        <v>2941</v>
      </c>
      <c r="K13" s="25">
        <v>0</v>
      </c>
      <c r="L13" s="25">
        <v>0</v>
      </c>
      <c r="M13" s="25">
        <v>315</v>
      </c>
      <c r="N13" s="25">
        <v>0</v>
      </c>
      <c r="O13" s="25">
        <v>0</v>
      </c>
      <c r="P13" s="25">
        <f t="shared" si="0"/>
        <v>1800</v>
      </c>
      <c r="Q13" s="25">
        <v>0</v>
      </c>
      <c r="R13" s="25">
        <f>1465-(1465*0.15)</f>
        <v>1245.25</v>
      </c>
      <c r="S13" s="25">
        <v>0</v>
      </c>
      <c r="T13" s="25">
        <v>0</v>
      </c>
      <c r="U13" s="25">
        <v>0</v>
      </c>
      <c r="V13" s="26">
        <v>71</v>
      </c>
      <c r="W13" s="25">
        <f>(J13*0.71)+M13</f>
        <v>2403.1099999999997</v>
      </c>
      <c r="X13" s="27">
        <v>29</v>
      </c>
      <c r="Y13" s="25">
        <f>J13-(J13*0.71)</f>
        <v>852.8900000000003</v>
      </c>
      <c r="Z13" s="27" t="s">
        <v>302</v>
      </c>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row>
    <row r="14" spans="1:100" ht="118.5">
      <c r="A14" s="1" t="s">
        <v>35</v>
      </c>
      <c r="B14" s="1" t="s">
        <v>36</v>
      </c>
      <c r="C14" s="5" t="s">
        <v>37</v>
      </c>
      <c r="D14" s="1" t="s">
        <v>41</v>
      </c>
      <c r="E14" s="1"/>
      <c r="F14" s="36" t="s">
        <v>50</v>
      </c>
      <c r="G14" s="34" t="s">
        <v>51</v>
      </c>
      <c r="H14" s="25">
        <v>4465</v>
      </c>
      <c r="I14" s="25">
        <f t="shared" si="1"/>
        <v>4241.75</v>
      </c>
      <c r="J14" s="25">
        <f t="shared" si="2"/>
        <v>3795.25</v>
      </c>
      <c r="K14" s="25">
        <v>0</v>
      </c>
      <c r="L14" s="25">
        <v>0</v>
      </c>
      <c r="M14" s="25">
        <v>315</v>
      </c>
      <c r="N14" s="25">
        <v>0</v>
      </c>
      <c r="O14" s="25">
        <v>0</v>
      </c>
      <c r="P14" s="25">
        <f t="shared" si="0"/>
        <v>1800</v>
      </c>
      <c r="Q14" s="25">
        <v>0</v>
      </c>
      <c r="R14" s="25">
        <f>2120-(2120*0.15)</f>
        <v>1802</v>
      </c>
      <c r="S14" s="25">
        <v>0</v>
      </c>
      <c r="T14" s="25">
        <v>0</v>
      </c>
      <c r="U14" s="25">
        <v>0</v>
      </c>
      <c r="V14" s="26">
        <v>68</v>
      </c>
      <c r="W14" s="25">
        <f>(J14*0.68)+M14</f>
        <v>2895.77</v>
      </c>
      <c r="X14" s="27">
        <v>32</v>
      </c>
      <c r="Y14" s="25">
        <f>J14-(J14*0.68)</f>
        <v>1214.48</v>
      </c>
      <c r="Z14" s="27" t="s">
        <v>302</v>
      </c>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row>
    <row r="15" spans="1:100" ht="118.5">
      <c r="A15" s="1" t="s">
        <v>35</v>
      </c>
      <c r="B15" s="5" t="s">
        <v>36</v>
      </c>
      <c r="C15" s="5" t="s">
        <v>37</v>
      </c>
      <c r="D15" s="1" t="s">
        <v>41</v>
      </c>
      <c r="F15" s="5" t="s">
        <v>52</v>
      </c>
      <c r="G15" s="34" t="s">
        <v>53</v>
      </c>
      <c r="H15" s="25">
        <v>5913</v>
      </c>
      <c r="I15" s="25">
        <f t="shared" si="1"/>
        <v>5617.35</v>
      </c>
      <c r="J15" s="25">
        <f t="shared" si="2"/>
        <v>5026.05</v>
      </c>
      <c r="K15" s="25">
        <v>0</v>
      </c>
      <c r="L15" s="25">
        <v>0</v>
      </c>
      <c r="M15" s="25">
        <v>315</v>
      </c>
      <c r="N15" s="25">
        <v>0</v>
      </c>
      <c r="O15" s="25">
        <v>0</v>
      </c>
      <c r="P15" s="25">
        <f t="shared" si="0"/>
        <v>1800</v>
      </c>
      <c r="Q15" s="25">
        <v>0</v>
      </c>
      <c r="R15" s="25">
        <f>1918-(1918*0.15)</f>
        <v>1630.3</v>
      </c>
      <c r="S15" s="25">
        <v>0</v>
      </c>
      <c r="T15" s="25">
        <v>0</v>
      </c>
      <c r="U15" s="25">
        <v>0</v>
      </c>
      <c r="V15" s="26">
        <v>84</v>
      </c>
      <c r="W15" s="25">
        <f>(J15*0.84)+M15</f>
        <v>4536.882</v>
      </c>
      <c r="X15" s="27">
        <v>16</v>
      </c>
      <c r="Y15" s="25">
        <f>J15-(J15*0.84)</f>
        <v>804.1680000000006</v>
      </c>
      <c r="Z15" s="27" t="s">
        <v>302</v>
      </c>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row>
    <row r="16" spans="1:100" ht="118.5">
      <c r="A16" s="1" t="s">
        <v>35</v>
      </c>
      <c r="B16" s="5" t="s">
        <v>36</v>
      </c>
      <c r="C16" s="5" t="s">
        <v>37</v>
      </c>
      <c r="D16" s="1" t="s">
        <v>41</v>
      </c>
      <c r="F16" s="5" t="s">
        <v>54</v>
      </c>
      <c r="G16" s="34" t="s">
        <v>55</v>
      </c>
      <c r="H16" s="25">
        <v>8281</v>
      </c>
      <c r="I16" s="25">
        <f t="shared" si="1"/>
        <v>7866.95</v>
      </c>
      <c r="J16" s="25">
        <f t="shared" si="2"/>
        <v>7038.85</v>
      </c>
      <c r="K16" s="25">
        <v>0</v>
      </c>
      <c r="L16" s="25">
        <v>0</v>
      </c>
      <c r="M16" s="25">
        <v>315</v>
      </c>
      <c r="N16" s="25">
        <v>0</v>
      </c>
      <c r="O16" s="25">
        <v>0</v>
      </c>
      <c r="P16" s="25">
        <f t="shared" si="0"/>
        <v>1800</v>
      </c>
      <c r="Q16" s="25">
        <v>0</v>
      </c>
      <c r="R16" s="25">
        <f>2686-(2686*0.15)</f>
        <v>2283.1</v>
      </c>
      <c r="S16" s="25">
        <v>0</v>
      </c>
      <c r="T16" s="25">
        <v>0</v>
      </c>
      <c r="U16" s="25">
        <v>0</v>
      </c>
      <c r="V16" s="26">
        <v>84</v>
      </c>
      <c r="W16" s="25">
        <f>(J16*0.84)+M16</f>
        <v>6227.634</v>
      </c>
      <c r="X16" s="27">
        <v>16</v>
      </c>
      <c r="Y16" s="25">
        <f>J16-(J16*0.84)</f>
        <v>1126.2160000000003</v>
      </c>
      <c r="Z16" s="27" t="s">
        <v>302</v>
      </c>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row>
    <row r="17" spans="1:100" ht="118.5">
      <c r="A17" s="1" t="s">
        <v>35</v>
      </c>
      <c r="B17" s="5" t="s">
        <v>36</v>
      </c>
      <c r="C17" s="5" t="s">
        <v>37</v>
      </c>
      <c r="D17" s="5" t="s">
        <v>41</v>
      </c>
      <c r="F17" s="5" t="s">
        <v>58</v>
      </c>
      <c r="G17" s="27" t="s">
        <v>57</v>
      </c>
      <c r="H17" s="25">
        <v>10995</v>
      </c>
      <c r="I17" s="25">
        <f t="shared" si="1"/>
        <v>10445.25</v>
      </c>
      <c r="J17" s="25">
        <f t="shared" si="2"/>
        <v>9345.75</v>
      </c>
      <c r="K17" s="25">
        <v>0</v>
      </c>
      <c r="L17" s="25">
        <v>0</v>
      </c>
      <c r="M17" s="25">
        <v>420</v>
      </c>
      <c r="N17" s="25">
        <v>0</v>
      </c>
      <c r="O17" s="25">
        <v>0</v>
      </c>
      <c r="P17" s="25">
        <f t="shared" si="0"/>
        <v>1800</v>
      </c>
      <c r="Q17" s="25">
        <v>0</v>
      </c>
      <c r="R17" s="25">
        <f>5278-(5278*0.15)</f>
        <v>4486.3</v>
      </c>
      <c r="S17" s="25">
        <v>0</v>
      </c>
      <c r="T17" s="25">
        <v>0</v>
      </c>
      <c r="U17" s="25">
        <v>0</v>
      </c>
      <c r="V17" s="26">
        <v>82</v>
      </c>
      <c r="W17" s="25">
        <f>(J17*0.82)+M17</f>
        <v>8083.514999999999</v>
      </c>
      <c r="X17" s="27">
        <v>18</v>
      </c>
      <c r="Y17" s="25">
        <f>J17-(J17*0.82)</f>
        <v>1682.2350000000006</v>
      </c>
      <c r="Z17" s="27" t="s">
        <v>302</v>
      </c>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row>
    <row r="18" spans="1:100" ht="118.5">
      <c r="A18" s="1" t="s">
        <v>35</v>
      </c>
      <c r="B18" s="5" t="s">
        <v>36</v>
      </c>
      <c r="C18" s="5" t="s">
        <v>37</v>
      </c>
      <c r="D18" s="5" t="s">
        <v>41</v>
      </c>
      <c r="F18" s="5" t="s">
        <v>59</v>
      </c>
      <c r="G18" s="27" t="s">
        <v>60</v>
      </c>
      <c r="H18" s="25">
        <v>29593</v>
      </c>
      <c r="I18" s="25">
        <f t="shared" si="1"/>
        <v>28113.35</v>
      </c>
      <c r="J18" s="25">
        <f t="shared" si="2"/>
        <v>25154.05</v>
      </c>
      <c r="K18" s="25">
        <v>0</v>
      </c>
      <c r="L18" s="25">
        <v>0</v>
      </c>
      <c r="M18" s="25">
        <v>420</v>
      </c>
      <c r="N18" s="25">
        <v>0</v>
      </c>
      <c r="O18" s="25">
        <v>0</v>
      </c>
      <c r="P18" s="25">
        <f t="shared" si="0"/>
        <v>1800</v>
      </c>
      <c r="Q18" s="25">
        <v>0</v>
      </c>
      <c r="R18" s="25">
        <f>9598-(9598*0.15)</f>
        <v>8158.3</v>
      </c>
      <c r="S18" s="25">
        <v>0</v>
      </c>
      <c r="T18" s="25">
        <v>0</v>
      </c>
      <c r="U18" s="25">
        <v>0</v>
      </c>
      <c r="V18" s="26">
        <v>84</v>
      </c>
      <c r="W18" s="25">
        <f>(J18*0.84)+M18</f>
        <v>21549.402</v>
      </c>
      <c r="X18" s="27">
        <v>16</v>
      </c>
      <c r="Y18" s="25">
        <f>J18-(J18*0.84)</f>
        <v>4024.648000000001</v>
      </c>
      <c r="Z18" s="27" t="s">
        <v>302</v>
      </c>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row>
    <row r="19" spans="1:100" ht="66">
      <c r="A19" s="5" t="s">
        <v>61</v>
      </c>
      <c r="B19" s="5" t="s">
        <v>62</v>
      </c>
      <c r="C19" s="5" t="s">
        <v>63</v>
      </c>
      <c r="D19" s="5" t="s">
        <v>64</v>
      </c>
      <c r="E19" s="5" t="s">
        <v>65</v>
      </c>
      <c r="F19" s="37" t="s">
        <v>66</v>
      </c>
      <c r="G19" s="38" t="s">
        <v>67</v>
      </c>
      <c r="H19" s="25">
        <v>299</v>
      </c>
      <c r="I19" s="25">
        <f t="shared" si="1"/>
        <v>284.05</v>
      </c>
      <c r="J19" s="25">
        <f>H19-(H19*0.2)</f>
        <v>239.2</v>
      </c>
      <c r="K19" s="25">
        <v>0</v>
      </c>
      <c r="L19" s="25">
        <v>0</v>
      </c>
      <c r="M19" s="25">
        <v>105</v>
      </c>
      <c r="N19" s="25">
        <v>0</v>
      </c>
      <c r="O19" s="25">
        <v>0</v>
      </c>
      <c r="P19" s="25">
        <v>0</v>
      </c>
      <c r="Q19" s="25">
        <v>0</v>
      </c>
      <c r="R19" s="25">
        <v>0</v>
      </c>
      <c r="S19" s="25">
        <v>0</v>
      </c>
      <c r="T19" s="25">
        <v>140</v>
      </c>
      <c r="U19" s="25">
        <v>0</v>
      </c>
      <c r="V19" s="26">
        <v>100</v>
      </c>
      <c r="W19" s="25">
        <f>J19+M19+T19</f>
        <v>484.2</v>
      </c>
      <c r="X19" s="27"/>
      <c r="Y19" s="25">
        <v>0</v>
      </c>
      <c r="Z19" s="27" t="s">
        <v>312</v>
      </c>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row>
    <row r="20" spans="1:100" ht="66">
      <c r="A20" s="5" t="s">
        <v>68</v>
      </c>
      <c r="B20" s="5" t="s">
        <v>62</v>
      </c>
      <c r="C20" s="5" t="s">
        <v>63</v>
      </c>
      <c r="D20" s="5" t="s">
        <v>64</v>
      </c>
      <c r="E20" s="5" t="s">
        <v>69</v>
      </c>
      <c r="F20" s="37" t="s">
        <v>70</v>
      </c>
      <c r="G20" s="39" t="s">
        <v>71</v>
      </c>
      <c r="H20" s="25">
        <v>589</v>
      </c>
      <c r="I20" s="25">
        <f t="shared" si="1"/>
        <v>559.55</v>
      </c>
      <c r="J20" s="25">
        <f>H20-(H20*0.2)</f>
        <v>471.2</v>
      </c>
      <c r="K20" s="25">
        <v>0</v>
      </c>
      <c r="L20" s="25">
        <v>0</v>
      </c>
      <c r="M20" s="25">
        <v>105</v>
      </c>
      <c r="N20" s="25">
        <v>0</v>
      </c>
      <c r="O20" s="25">
        <v>0</v>
      </c>
      <c r="P20" s="25">
        <v>0</v>
      </c>
      <c r="Q20" s="25">
        <v>0</v>
      </c>
      <c r="R20" s="25">
        <v>0</v>
      </c>
      <c r="S20" s="25">
        <v>0</v>
      </c>
      <c r="T20" s="25">
        <v>140</v>
      </c>
      <c r="U20" s="25">
        <v>0</v>
      </c>
      <c r="V20" s="26">
        <v>100</v>
      </c>
      <c r="W20" s="25">
        <f aca="true" t="shared" si="3" ref="W20:W82">J20+M20</f>
        <v>576.2</v>
      </c>
      <c r="X20" s="27"/>
      <c r="Y20" s="25">
        <v>0</v>
      </c>
      <c r="Z20" s="27" t="s">
        <v>312</v>
      </c>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row>
    <row r="21" spans="1:100" ht="78.75">
      <c r="A21" s="5" t="s">
        <v>68</v>
      </c>
      <c r="B21" s="5" t="s">
        <v>62</v>
      </c>
      <c r="C21" s="5" t="s">
        <v>63</v>
      </c>
      <c r="D21" s="5" t="s">
        <v>64</v>
      </c>
      <c r="E21" s="5" t="s">
        <v>72</v>
      </c>
      <c r="F21" s="37" t="s">
        <v>73</v>
      </c>
      <c r="G21" s="39" t="s">
        <v>74</v>
      </c>
      <c r="H21" s="25">
        <v>759</v>
      </c>
      <c r="I21" s="25">
        <f t="shared" si="1"/>
        <v>721.05</v>
      </c>
      <c r="J21" s="25">
        <f>H21-(H21*0.2)</f>
        <v>607.2</v>
      </c>
      <c r="K21" s="25">
        <v>0</v>
      </c>
      <c r="L21" s="25">
        <v>0</v>
      </c>
      <c r="M21" s="25">
        <v>105</v>
      </c>
      <c r="N21" s="25">
        <v>0</v>
      </c>
      <c r="O21" s="25">
        <v>0</v>
      </c>
      <c r="P21" s="25">
        <v>0</v>
      </c>
      <c r="Q21" s="25">
        <v>0</v>
      </c>
      <c r="R21" s="25">
        <v>0</v>
      </c>
      <c r="S21" s="25">
        <v>0</v>
      </c>
      <c r="T21" s="25">
        <v>140</v>
      </c>
      <c r="U21" s="25">
        <v>0</v>
      </c>
      <c r="V21" s="26">
        <v>100</v>
      </c>
      <c r="W21" s="25">
        <f t="shared" si="3"/>
        <v>712.2</v>
      </c>
      <c r="X21" s="27"/>
      <c r="Y21" s="25">
        <v>0</v>
      </c>
      <c r="Z21" s="27" t="s">
        <v>312</v>
      </c>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row>
    <row r="22" spans="1:100" ht="78.75">
      <c r="A22" s="5" t="s">
        <v>68</v>
      </c>
      <c r="B22" s="5" t="s">
        <v>62</v>
      </c>
      <c r="C22" s="5" t="s">
        <v>63</v>
      </c>
      <c r="D22" s="5" t="s">
        <v>64</v>
      </c>
      <c r="E22" s="5" t="s">
        <v>75</v>
      </c>
      <c r="F22" s="37" t="s">
        <v>76</v>
      </c>
      <c r="G22" s="39" t="s">
        <v>77</v>
      </c>
      <c r="H22" s="25">
        <v>1129</v>
      </c>
      <c r="I22" s="25">
        <f t="shared" si="1"/>
        <v>1072.55</v>
      </c>
      <c r="J22" s="25">
        <f>H22-(H22*0.2)</f>
        <v>903.2</v>
      </c>
      <c r="K22" s="25">
        <v>0</v>
      </c>
      <c r="L22" s="25">
        <v>0</v>
      </c>
      <c r="M22" s="25">
        <v>105</v>
      </c>
      <c r="N22" s="25">
        <v>0</v>
      </c>
      <c r="O22" s="25">
        <v>0</v>
      </c>
      <c r="P22" s="25">
        <v>0</v>
      </c>
      <c r="Q22" s="25">
        <v>0</v>
      </c>
      <c r="R22" s="25">
        <v>0</v>
      </c>
      <c r="S22" s="25">
        <v>0</v>
      </c>
      <c r="T22" s="25">
        <v>140</v>
      </c>
      <c r="U22" s="25">
        <v>0</v>
      </c>
      <c r="V22" s="26">
        <v>100</v>
      </c>
      <c r="W22" s="25">
        <f t="shared" si="3"/>
        <v>1008.2</v>
      </c>
      <c r="X22" s="27"/>
      <c r="Y22" s="25">
        <v>0</v>
      </c>
      <c r="Z22" s="27" t="s">
        <v>312</v>
      </c>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row>
    <row r="23" spans="1:100" ht="66">
      <c r="A23" s="5" t="s">
        <v>78</v>
      </c>
      <c r="B23" s="5" t="s">
        <v>62</v>
      </c>
      <c r="C23" s="5" t="s">
        <v>63</v>
      </c>
      <c r="D23" s="5" t="s">
        <v>64</v>
      </c>
      <c r="E23" s="5" t="s">
        <v>79</v>
      </c>
      <c r="F23" s="37" t="s">
        <v>80</v>
      </c>
      <c r="G23" s="39" t="s">
        <v>81</v>
      </c>
      <c r="H23" s="25">
        <v>1129</v>
      </c>
      <c r="I23" s="25">
        <f t="shared" si="1"/>
        <v>1072.55</v>
      </c>
      <c r="J23" s="25">
        <f>H23-(H23*0.2)</f>
        <v>903.2</v>
      </c>
      <c r="K23" s="25"/>
      <c r="L23" s="25"/>
      <c r="M23" s="25">
        <v>210</v>
      </c>
      <c r="N23" s="25"/>
      <c r="O23" s="25"/>
      <c r="P23" s="25"/>
      <c r="Q23" s="25"/>
      <c r="R23" s="25"/>
      <c r="S23" s="25"/>
      <c r="T23" s="25">
        <v>140</v>
      </c>
      <c r="U23" s="25">
        <v>0</v>
      </c>
      <c r="V23" s="26">
        <v>100</v>
      </c>
      <c r="W23" s="25">
        <f t="shared" si="3"/>
        <v>1113.2</v>
      </c>
      <c r="X23" s="27"/>
      <c r="Y23" s="25">
        <v>0</v>
      </c>
      <c r="Z23" s="27" t="s">
        <v>312</v>
      </c>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row>
    <row r="24" spans="1:100" ht="26.25">
      <c r="A24" s="5" t="s">
        <v>68</v>
      </c>
      <c r="B24" s="5" t="s">
        <v>130</v>
      </c>
      <c r="C24" s="5" t="s">
        <v>63</v>
      </c>
      <c r="D24" s="5" t="s">
        <v>131</v>
      </c>
      <c r="E24" s="5" t="s">
        <v>132</v>
      </c>
      <c r="F24" s="37" t="s">
        <v>155</v>
      </c>
      <c r="G24" s="46" t="s">
        <v>133</v>
      </c>
      <c r="H24" s="25">
        <v>995</v>
      </c>
      <c r="I24" s="25">
        <f t="shared" si="1"/>
        <v>945.25</v>
      </c>
      <c r="J24" s="25">
        <f aca="true" t="shared" si="4" ref="J24:J39">H24-(H24*0.15)</f>
        <v>845.75</v>
      </c>
      <c r="K24" s="25">
        <v>0</v>
      </c>
      <c r="L24" s="25">
        <v>0</v>
      </c>
      <c r="M24" s="25">
        <v>105</v>
      </c>
      <c r="N24" s="25">
        <v>0</v>
      </c>
      <c r="O24" s="25">
        <v>0</v>
      </c>
      <c r="P24" s="25">
        <v>0</v>
      </c>
      <c r="Q24" s="25">
        <v>0</v>
      </c>
      <c r="R24" s="25">
        <v>0</v>
      </c>
      <c r="S24" s="25">
        <v>0</v>
      </c>
      <c r="T24" s="25">
        <v>0</v>
      </c>
      <c r="U24" s="25">
        <v>0</v>
      </c>
      <c r="V24" s="26">
        <v>100</v>
      </c>
      <c r="W24" s="25">
        <f t="shared" si="3"/>
        <v>950.75</v>
      </c>
      <c r="X24" s="27"/>
      <c r="Y24" s="25">
        <v>0</v>
      </c>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row>
    <row r="25" spans="1:100" ht="26.25">
      <c r="A25" s="5" t="s">
        <v>68</v>
      </c>
      <c r="B25" s="5" t="s">
        <v>130</v>
      </c>
      <c r="C25" s="5" t="s">
        <v>63</v>
      </c>
      <c r="D25" s="5" t="s">
        <v>131</v>
      </c>
      <c r="E25" s="5" t="s">
        <v>134</v>
      </c>
      <c r="F25" s="37" t="s">
        <v>156</v>
      </c>
      <c r="G25" s="46" t="s">
        <v>135</v>
      </c>
      <c r="H25" s="25">
        <v>995</v>
      </c>
      <c r="I25" s="25">
        <f t="shared" si="1"/>
        <v>945.25</v>
      </c>
      <c r="J25" s="25">
        <f t="shared" si="4"/>
        <v>845.75</v>
      </c>
      <c r="K25" s="25">
        <v>0</v>
      </c>
      <c r="L25" s="25">
        <v>0</v>
      </c>
      <c r="M25" s="25">
        <v>105</v>
      </c>
      <c r="N25" s="25">
        <v>0</v>
      </c>
      <c r="O25" s="25">
        <v>0</v>
      </c>
      <c r="P25" s="25">
        <v>0</v>
      </c>
      <c r="Q25" s="25">
        <v>0</v>
      </c>
      <c r="R25" s="25">
        <v>0</v>
      </c>
      <c r="S25" s="25">
        <v>0</v>
      </c>
      <c r="T25" s="25">
        <v>0</v>
      </c>
      <c r="U25" s="25">
        <v>0</v>
      </c>
      <c r="V25" s="26">
        <v>100</v>
      </c>
      <c r="W25" s="25">
        <f t="shared" si="3"/>
        <v>950.75</v>
      </c>
      <c r="X25" s="27"/>
      <c r="Y25" s="25">
        <v>0</v>
      </c>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row>
    <row r="26" spans="1:100" ht="26.25">
      <c r="A26" s="5" t="s">
        <v>68</v>
      </c>
      <c r="B26" s="5" t="s">
        <v>130</v>
      </c>
      <c r="C26" s="5" t="s">
        <v>63</v>
      </c>
      <c r="D26" s="5" t="s">
        <v>131</v>
      </c>
      <c r="E26" s="5" t="s">
        <v>136</v>
      </c>
      <c r="F26" s="37" t="s">
        <v>157</v>
      </c>
      <c r="G26" s="46" t="s">
        <v>137</v>
      </c>
      <c r="H26" s="25">
        <v>1395</v>
      </c>
      <c r="I26" s="25">
        <f t="shared" si="1"/>
        <v>1325.25</v>
      </c>
      <c r="J26" s="25">
        <f t="shared" si="4"/>
        <v>1185.75</v>
      </c>
      <c r="K26" s="25">
        <v>0</v>
      </c>
      <c r="L26" s="25">
        <v>0</v>
      </c>
      <c r="M26" s="25">
        <v>105</v>
      </c>
      <c r="N26" s="25">
        <v>0</v>
      </c>
      <c r="O26" s="25">
        <v>0</v>
      </c>
      <c r="P26" s="25">
        <v>0</v>
      </c>
      <c r="Q26" s="25">
        <v>0</v>
      </c>
      <c r="R26" s="25">
        <v>0</v>
      </c>
      <c r="S26" s="25">
        <v>0</v>
      </c>
      <c r="T26" s="25">
        <v>0</v>
      </c>
      <c r="U26" s="25">
        <v>0</v>
      </c>
      <c r="V26" s="26">
        <v>100</v>
      </c>
      <c r="W26" s="25">
        <f t="shared" si="3"/>
        <v>1290.75</v>
      </c>
      <c r="X26" s="27"/>
      <c r="Y26" s="25">
        <v>0</v>
      </c>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row>
    <row r="27" spans="1:100" ht="26.25">
      <c r="A27" s="5" t="s">
        <v>68</v>
      </c>
      <c r="B27" s="5" t="s">
        <v>130</v>
      </c>
      <c r="C27" s="5" t="s">
        <v>63</v>
      </c>
      <c r="D27" s="5" t="s">
        <v>131</v>
      </c>
      <c r="E27" s="5" t="s">
        <v>138</v>
      </c>
      <c r="F27" s="37" t="s">
        <v>158</v>
      </c>
      <c r="G27" s="46" t="s">
        <v>139</v>
      </c>
      <c r="H27" s="25">
        <v>1395</v>
      </c>
      <c r="I27" s="25">
        <f t="shared" si="1"/>
        <v>1325.25</v>
      </c>
      <c r="J27" s="25">
        <f t="shared" si="4"/>
        <v>1185.75</v>
      </c>
      <c r="K27" s="25">
        <v>0</v>
      </c>
      <c r="L27" s="25">
        <v>0</v>
      </c>
      <c r="M27" s="25">
        <v>105</v>
      </c>
      <c r="N27" s="25">
        <v>0</v>
      </c>
      <c r="O27" s="25">
        <v>0</v>
      </c>
      <c r="P27" s="25">
        <v>0</v>
      </c>
      <c r="Q27" s="25">
        <v>0</v>
      </c>
      <c r="R27" s="25">
        <v>0</v>
      </c>
      <c r="S27" s="25">
        <v>0</v>
      </c>
      <c r="T27" s="25">
        <v>0</v>
      </c>
      <c r="U27" s="25">
        <v>0</v>
      </c>
      <c r="V27" s="26">
        <v>100</v>
      </c>
      <c r="W27" s="25">
        <f t="shared" si="3"/>
        <v>1290.75</v>
      </c>
      <c r="X27" s="27"/>
      <c r="Y27" s="25">
        <v>0</v>
      </c>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row>
    <row r="28" spans="1:100" ht="26.25">
      <c r="A28" s="5" t="s">
        <v>68</v>
      </c>
      <c r="B28" s="5" t="s">
        <v>130</v>
      </c>
      <c r="C28" s="5" t="s">
        <v>63</v>
      </c>
      <c r="D28" s="5" t="s">
        <v>131</v>
      </c>
      <c r="E28" s="5" t="s">
        <v>140</v>
      </c>
      <c r="F28" s="37" t="s">
        <v>159</v>
      </c>
      <c r="G28" s="46" t="s">
        <v>141</v>
      </c>
      <c r="H28" s="25">
        <v>1595</v>
      </c>
      <c r="I28" s="25">
        <f t="shared" si="1"/>
        <v>1515.25</v>
      </c>
      <c r="J28" s="25">
        <f t="shared" si="4"/>
        <v>1355.75</v>
      </c>
      <c r="K28" s="25">
        <v>0</v>
      </c>
      <c r="L28" s="25">
        <v>0</v>
      </c>
      <c r="M28" s="25">
        <v>105</v>
      </c>
      <c r="N28" s="25">
        <v>0</v>
      </c>
      <c r="O28" s="25">
        <v>0</v>
      </c>
      <c r="P28" s="25">
        <v>0</v>
      </c>
      <c r="Q28" s="25">
        <v>0</v>
      </c>
      <c r="R28" s="25">
        <v>0</v>
      </c>
      <c r="S28" s="25">
        <v>0</v>
      </c>
      <c r="T28" s="25">
        <v>0</v>
      </c>
      <c r="U28" s="25">
        <v>0</v>
      </c>
      <c r="V28" s="26">
        <v>100</v>
      </c>
      <c r="W28" s="25">
        <f t="shared" si="3"/>
        <v>1460.75</v>
      </c>
      <c r="X28" s="27"/>
      <c r="Y28" s="25">
        <v>0</v>
      </c>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row>
    <row r="29" spans="1:100" ht="69" customHeight="1">
      <c r="A29" s="5" t="s">
        <v>68</v>
      </c>
      <c r="B29" s="5" t="s">
        <v>130</v>
      </c>
      <c r="C29" s="5" t="s">
        <v>63</v>
      </c>
      <c r="D29" s="5" t="s">
        <v>131</v>
      </c>
      <c r="E29" s="5" t="s">
        <v>171</v>
      </c>
      <c r="F29" s="37" t="s">
        <v>160</v>
      </c>
      <c r="G29" s="46" t="s">
        <v>172</v>
      </c>
      <c r="H29" s="25">
        <v>695</v>
      </c>
      <c r="I29" s="25">
        <f t="shared" si="1"/>
        <v>660.25</v>
      </c>
      <c r="J29" s="25">
        <f t="shared" si="4"/>
        <v>590.75</v>
      </c>
      <c r="K29" s="25">
        <v>0</v>
      </c>
      <c r="L29" s="25">
        <v>0</v>
      </c>
      <c r="M29" s="25">
        <v>105</v>
      </c>
      <c r="N29" s="25">
        <v>0</v>
      </c>
      <c r="O29" s="25">
        <v>0</v>
      </c>
      <c r="P29" s="25">
        <v>0</v>
      </c>
      <c r="Q29" s="25">
        <v>0</v>
      </c>
      <c r="R29" s="25">
        <v>0</v>
      </c>
      <c r="S29" s="25">
        <v>0</v>
      </c>
      <c r="T29" s="25">
        <v>0</v>
      </c>
      <c r="U29" s="25">
        <v>0</v>
      </c>
      <c r="V29" s="26">
        <v>100</v>
      </c>
      <c r="W29" s="25">
        <f t="shared" si="3"/>
        <v>695.75</v>
      </c>
      <c r="X29" s="27"/>
      <c r="Y29" s="25">
        <v>0</v>
      </c>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row>
    <row r="30" spans="1:100" ht="68.25" customHeight="1">
      <c r="A30" s="5" t="s">
        <v>68</v>
      </c>
      <c r="B30" s="5" t="s">
        <v>130</v>
      </c>
      <c r="C30" s="5" t="s">
        <v>63</v>
      </c>
      <c r="D30" s="5" t="s">
        <v>131</v>
      </c>
      <c r="E30" s="5" t="s">
        <v>173</v>
      </c>
      <c r="F30" s="37" t="s">
        <v>161</v>
      </c>
      <c r="G30" s="46" t="s">
        <v>174</v>
      </c>
      <c r="H30" s="25">
        <v>695</v>
      </c>
      <c r="I30" s="25">
        <f t="shared" si="1"/>
        <v>660.25</v>
      </c>
      <c r="J30" s="25">
        <f t="shared" si="4"/>
        <v>590.75</v>
      </c>
      <c r="K30" s="25">
        <v>0</v>
      </c>
      <c r="L30" s="25">
        <v>0</v>
      </c>
      <c r="M30" s="25">
        <v>105</v>
      </c>
      <c r="N30" s="25">
        <v>0</v>
      </c>
      <c r="O30" s="25">
        <v>0</v>
      </c>
      <c r="P30" s="25">
        <v>0</v>
      </c>
      <c r="Q30" s="25">
        <v>0</v>
      </c>
      <c r="R30" s="25">
        <v>0</v>
      </c>
      <c r="S30" s="25">
        <v>0</v>
      </c>
      <c r="T30" s="25">
        <v>0</v>
      </c>
      <c r="U30" s="25">
        <v>0</v>
      </c>
      <c r="V30" s="26">
        <v>100</v>
      </c>
      <c r="W30" s="25">
        <f t="shared" si="3"/>
        <v>695.75</v>
      </c>
      <c r="X30" s="27"/>
      <c r="Y30" s="25">
        <v>0</v>
      </c>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row>
    <row r="31" spans="1:100" ht="82.5" customHeight="1">
      <c r="A31" s="5" t="s">
        <v>68</v>
      </c>
      <c r="B31" s="5" t="s">
        <v>130</v>
      </c>
      <c r="C31" s="5" t="s">
        <v>63</v>
      </c>
      <c r="D31" s="5" t="s">
        <v>131</v>
      </c>
      <c r="E31" s="5" t="s">
        <v>175</v>
      </c>
      <c r="F31" s="37" t="s">
        <v>162</v>
      </c>
      <c r="G31" s="46" t="s">
        <v>176</v>
      </c>
      <c r="H31" s="25">
        <v>995</v>
      </c>
      <c r="I31" s="25">
        <f t="shared" si="1"/>
        <v>945.25</v>
      </c>
      <c r="J31" s="25">
        <f t="shared" si="4"/>
        <v>845.75</v>
      </c>
      <c r="K31" s="25">
        <v>0</v>
      </c>
      <c r="L31" s="25">
        <v>0</v>
      </c>
      <c r="M31" s="25">
        <v>105</v>
      </c>
      <c r="N31" s="25">
        <v>0</v>
      </c>
      <c r="O31" s="25">
        <v>0</v>
      </c>
      <c r="P31" s="25">
        <v>0</v>
      </c>
      <c r="Q31" s="25">
        <v>0</v>
      </c>
      <c r="R31" s="25">
        <v>0</v>
      </c>
      <c r="S31" s="25">
        <v>0</v>
      </c>
      <c r="T31" s="25">
        <v>0</v>
      </c>
      <c r="U31" s="25">
        <v>0</v>
      </c>
      <c r="V31" s="26">
        <v>100</v>
      </c>
      <c r="W31" s="25">
        <f t="shared" si="3"/>
        <v>950.75</v>
      </c>
      <c r="X31" s="27"/>
      <c r="Y31" s="25">
        <v>0</v>
      </c>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row>
    <row r="32" spans="1:100" ht="105">
      <c r="A32" s="5" t="s">
        <v>68</v>
      </c>
      <c r="B32" s="5" t="s">
        <v>130</v>
      </c>
      <c r="C32" s="5" t="s">
        <v>63</v>
      </c>
      <c r="D32" s="5" t="s">
        <v>131</v>
      </c>
      <c r="E32" s="5" t="s">
        <v>177</v>
      </c>
      <c r="F32" s="37" t="s">
        <v>163</v>
      </c>
      <c r="G32" s="46" t="s">
        <v>178</v>
      </c>
      <c r="H32" s="25">
        <v>995</v>
      </c>
      <c r="I32" s="25">
        <f t="shared" si="1"/>
        <v>945.25</v>
      </c>
      <c r="J32" s="25">
        <f t="shared" si="4"/>
        <v>845.75</v>
      </c>
      <c r="K32" s="25">
        <v>0</v>
      </c>
      <c r="L32" s="25">
        <v>0</v>
      </c>
      <c r="M32" s="25">
        <v>105</v>
      </c>
      <c r="N32" s="25">
        <v>0</v>
      </c>
      <c r="O32" s="25">
        <v>0</v>
      </c>
      <c r="P32" s="25">
        <v>0</v>
      </c>
      <c r="Q32" s="25">
        <v>0</v>
      </c>
      <c r="R32" s="25">
        <v>0</v>
      </c>
      <c r="S32" s="25">
        <v>0</v>
      </c>
      <c r="T32" s="25">
        <v>0</v>
      </c>
      <c r="U32" s="25">
        <v>0</v>
      </c>
      <c r="V32" s="26">
        <v>100</v>
      </c>
      <c r="W32" s="25">
        <f t="shared" si="3"/>
        <v>950.75</v>
      </c>
      <c r="X32" s="27"/>
      <c r="Y32" s="25">
        <v>0</v>
      </c>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row>
    <row r="33" spans="1:100" ht="132">
      <c r="A33" s="5" t="s">
        <v>68</v>
      </c>
      <c r="B33" s="5" t="s">
        <v>130</v>
      </c>
      <c r="C33" s="5" t="s">
        <v>63</v>
      </c>
      <c r="D33" s="5" t="s">
        <v>131</v>
      </c>
      <c r="E33" s="5" t="s">
        <v>179</v>
      </c>
      <c r="F33" s="37" t="s">
        <v>164</v>
      </c>
      <c r="G33" s="46" t="s">
        <v>180</v>
      </c>
      <c r="H33" s="25">
        <v>1395</v>
      </c>
      <c r="I33" s="25">
        <f t="shared" si="1"/>
        <v>1325.25</v>
      </c>
      <c r="J33" s="25">
        <f t="shared" si="4"/>
        <v>1185.75</v>
      </c>
      <c r="K33" s="25">
        <v>0</v>
      </c>
      <c r="L33" s="25">
        <v>0</v>
      </c>
      <c r="M33" s="25">
        <v>105</v>
      </c>
      <c r="N33" s="25">
        <v>0</v>
      </c>
      <c r="O33" s="25">
        <v>0</v>
      </c>
      <c r="P33" s="25">
        <v>0</v>
      </c>
      <c r="Q33" s="25">
        <v>0</v>
      </c>
      <c r="R33" s="25">
        <v>0</v>
      </c>
      <c r="S33" s="25">
        <v>0</v>
      </c>
      <c r="T33" s="25">
        <v>0</v>
      </c>
      <c r="U33" s="25">
        <v>0</v>
      </c>
      <c r="V33" s="26">
        <v>100</v>
      </c>
      <c r="W33" s="25">
        <f t="shared" si="3"/>
        <v>1290.75</v>
      </c>
      <c r="X33" s="27"/>
      <c r="Y33" s="25">
        <v>0</v>
      </c>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row>
    <row r="34" spans="1:100" ht="132">
      <c r="A34" s="5" t="s">
        <v>68</v>
      </c>
      <c r="B34" s="5" t="s">
        <v>130</v>
      </c>
      <c r="C34" s="5" t="s">
        <v>63</v>
      </c>
      <c r="D34" s="5" t="s">
        <v>131</v>
      </c>
      <c r="E34" s="5" t="s">
        <v>181</v>
      </c>
      <c r="F34" s="37" t="s">
        <v>165</v>
      </c>
      <c r="G34" s="46" t="s">
        <v>182</v>
      </c>
      <c r="H34" s="25">
        <v>1395</v>
      </c>
      <c r="I34" s="25">
        <f t="shared" si="1"/>
        <v>1325.25</v>
      </c>
      <c r="J34" s="25">
        <f t="shared" si="4"/>
        <v>1185.75</v>
      </c>
      <c r="K34" s="25">
        <v>0</v>
      </c>
      <c r="L34" s="25">
        <v>0</v>
      </c>
      <c r="M34" s="25">
        <v>105</v>
      </c>
      <c r="N34" s="25">
        <v>0</v>
      </c>
      <c r="O34" s="25">
        <v>0</v>
      </c>
      <c r="P34" s="25">
        <v>0</v>
      </c>
      <c r="Q34" s="25">
        <v>0</v>
      </c>
      <c r="R34" s="25">
        <v>0</v>
      </c>
      <c r="S34" s="25">
        <v>0</v>
      </c>
      <c r="T34" s="25">
        <v>0</v>
      </c>
      <c r="U34" s="25">
        <v>0</v>
      </c>
      <c r="V34" s="26">
        <v>100</v>
      </c>
      <c r="W34" s="25">
        <f t="shared" si="3"/>
        <v>1290.75</v>
      </c>
      <c r="X34" s="27"/>
      <c r="Y34" s="25">
        <v>0</v>
      </c>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row>
    <row r="35" spans="1:100" ht="158.25">
      <c r="A35" s="5" t="s">
        <v>68</v>
      </c>
      <c r="B35" s="5" t="s">
        <v>130</v>
      </c>
      <c r="C35" s="5" t="s">
        <v>63</v>
      </c>
      <c r="D35" s="5" t="s">
        <v>131</v>
      </c>
      <c r="E35" s="5" t="s">
        <v>183</v>
      </c>
      <c r="F35" s="37" t="s">
        <v>166</v>
      </c>
      <c r="G35" s="46" t="s">
        <v>180</v>
      </c>
      <c r="H35" s="25">
        <v>1395</v>
      </c>
      <c r="I35" s="25">
        <f t="shared" si="1"/>
        <v>1325.25</v>
      </c>
      <c r="J35" s="25">
        <f t="shared" si="4"/>
        <v>1185.75</v>
      </c>
      <c r="K35" s="25">
        <v>0</v>
      </c>
      <c r="L35" s="25">
        <v>0</v>
      </c>
      <c r="M35" s="25">
        <v>105</v>
      </c>
      <c r="N35" s="25">
        <v>0</v>
      </c>
      <c r="O35" s="25">
        <v>0</v>
      </c>
      <c r="P35" s="25">
        <v>0</v>
      </c>
      <c r="Q35" s="25">
        <v>0</v>
      </c>
      <c r="R35" s="25">
        <v>0</v>
      </c>
      <c r="S35" s="25">
        <v>0</v>
      </c>
      <c r="T35" s="25">
        <v>0</v>
      </c>
      <c r="U35" s="25">
        <v>0</v>
      </c>
      <c r="V35" s="26">
        <v>100</v>
      </c>
      <c r="W35" s="25">
        <f t="shared" si="3"/>
        <v>1290.75</v>
      </c>
      <c r="X35" s="27"/>
      <c r="Y35" s="25">
        <v>0</v>
      </c>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row>
    <row r="36" spans="1:100" ht="158.25">
      <c r="A36" s="5" t="s">
        <v>68</v>
      </c>
      <c r="B36" s="5" t="s">
        <v>130</v>
      </c>
      <c r="C36" s="5" t="s">
        <v>63</v>
      </c>
      <c r="D36" s="5" t="s">
        <v>131</v>
      </c>
      <c r="E36" s="5" t="s">
        <v>184</v>
      </c>
      <c r="F36" s="37" t="s">
        <v>167</v>
      </c>
      <c r="G36" s="46" t="s">
        <v>185</v>
      </c>
      <c r="H36" s="25">
        <v>1695</v>
      </c>
      <c r="I36" s="25">
        <f t="shared" si="1"/>
        <v>1610.25</v>
      </c>
      <c r="J36" s="25">
        <f t="shared" si="4"/>
        <v>1440.75</v>
      </c>
      <c r="K36" s="25">
        <v>0</v>
      </c>
      <c r="L36" s="25">
        <v>0</v>
      </c>
      <c r="M36" s="25">
        <v>105</v>
      </c>
      <c r="N36" s="25">
        <v>0</v>
      </c>
      <c r="O36" s="25">
        <v>0</v>
      </c>
      <c r="P36" s="25">
        <v>0</v>
      </c>
      <c r="Q36" s="25">
        <v>0</v>
      </c>
      <c r="R36" s="25">
        <v>0</v>
      </c>
      <c r="S36" s="25">
        <v>0</v>
      </c>
      <c r="T36" s="25">
        <v>0</v>
      </c>
      <c r="U36" s="25">
        <v>0</v>
      </c>
      <c r="V36" s="26">
        <v>100</v>
      </c>
      <c r="W36" s="25">
        <f t="shared" si="3"/>
        <v>1545.75</v>
      </c>
      <c r="X36" s="27"/>
      <c r="Y36" s="25">
        <v>0</v>
      </c>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row>
    <row r="37" spans="1:100" ht="78.75">
      <c r="A37" s="5" t="s">
        <v>68</v>
      </c>
      <c r="B37" s="5" t="s">
        <v>130</v>
      </c>
      <c r="C37" s="5" t="s">
        <v>63</v>
      </c>
      <c r="D37" s="5" t="s">
        <v>131</v>
      </c>
      <c r="E37" s="5" t="s">
        <v>186</v>
      </c>
      <c r="F37" s="37" t="s">
        <v>168</v>
      </c>
      <c r="G37" s="46" t="s">
        <v>187</v>
      </c>
      <c r="H37" s="25">
        <v>1595</v>
      </c>
      <c r="I37" s="25">
        <f t="shared" si="1"/>
        <v>1515.25</v>
      </c>
      <c r="J37" s="25">
        <f t="shared" si="4"/>
        <v>1355.75</v>
      </c>
      <c r="K37" s="25">
        <v>0</v>
      </c>
      <c r="L37" s="25">
        <v>0</v>
      </c>
      <c r="M37" s="25">
        <v>210</v>
      </c>
      <c r="N37" s="25">
        <v>0</v>
      </c>
      <c r="O37" s="25">
        <v>0</v>
      </c>
      <c r="P37" s="25">
        <v>0</v>
      </c>
      <c r="Q37" s="25">
        <v>0</v>
      </c>
      <c r="R37" s="25">
        <v>0</v>
      </c>
      <c r="S37" s="25">
        <v>0</v>
      </c>
      <c r="T37" s="25">
        <v>0</v>
      </c>
      <c r="U37" s="25">
        <v>0</v>
      </c>
      <c r="V37" s="26">
        <v>100</v>
      </c>
      <c r="W37" s="25">
        <f t="shared" si="3"/>
        <v>1565.75</v>
      </c>
      <c r="X37" s="27"/>
      <c r="Y37" s="25">
        <v>0</v>
      </c>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row>
    <row r="38" spans="1:100" ht="78.75">
      <c r="A38" s="5" t="s">
        <v>68</v>
      </c>
      <c r="B38" s="5" t="s">
        <v>130</v>
      </c>
      <c r="C38" s="5" t="s">
        <v>63</v>
      </c>
      <c r="D38" s="5" t="s">
        <v>131</v>
      </c>
      <c r="E38" s="5" t="s">
        <v>188</v>
      </c>
      <c r="F38" s="37" t="s">
        <v>169</v>
      </c>
      <c r="G38" s="46" t="s">
        <v>189</v>
      </c>
      <c r="H38" s="25">
        <v>1995</v>
      </c>
      <c r="I38" s="25">
        <f t="shared" si="1"/>
        <v>1895.25</v>
      </c>
      <c r="J38" s="25">
        <f t="shared" si="4"/>
        <v>1695.75</v>
      </c>
      <c r="K38" s="25">
        <v>0</v>
      </c>
      <c r="L38" s="25">
        <v>0</v>
      </c>
      <c r="M38" s="25">
        <v>210</v>
      </c>
      <c r="N38" s="25">
        <v>0</v>
      </c>
      <c r="O38" s="25">
        <v>0</v>
      </c>
      <c r="P38" s="25">
        <v>0</v>
      </c>
      <c r="Q38" s="25">
        <v>0</v>
      </c>
      <c r="R38" s="25">
        <v>0</v>
      </c>
      <c r="S38" s="25">
        <v>0</v>
      </c>
      <c r="T38" s="25">
        <v>0</v>
      </c>
      <c r="U38" s="25">
        <v>0</v>
      </c>
      <c r="V38" s="26">
        <v>100</v>
      </c>
      <c r="W38" s="25">
        <f t="shared" si="3"/>
        <v>1905.75</v>
      </c>
      <c r="X38" s="27"/>
      <c r="Y38" s="25">
        <v>0</v>
      </c>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row>
    <row r="39" spans="1:100" ht="92.25">
      <c r="A39" s="5" t="s">
        <v>68</v>
      </c>
      <c r="B39" s="5" t="s">
        <v>130</v>
      </c>
      <c r="C39" s="5" t="s">
        <v>63</v>
      </c>
      <c r="D39" s="5" t="s">
        <v>131</v>
      </c>
      <c r="E39" s="5" t="s">
        <v>190</v>
      </c>
      <c r="F39" s="37" t="s">
        <v>170</v>
      </c>
      <c r="G39" s="46" t="s">
        <v>191</v>
      </c>
      <c r="H39" s="25">
        <v>2195</v>
      </c>
      <c r="I39" s="25">
        <f t="shared" si="1"/>
        <v>2085.25</v>
      </c>
      <c r="J39" s="25">
        <f t="shared" si="4"/>
        <v>1865.75</v>
      </c>
      <c r="K39" s="25">
        <v>0</v>
      </c>
      <c r="L39" s="25">
        <v>0</v>
      </c>
      <c r="M39" s="25">
        <v>210</v>
      </c>
      <c r="N39" s="25">
        <v>0</v>
      </c>
      <c r="O39" s="25">
        <v>0</v>
      </c>
      <c r="P39" s="25">
        <v>0</v>
      </c>
      <c r="Q39" s="25">
        <v>0</v>
      </c>
      <c r="R39" s="25">
        <v>0</v>
      </c>
      <c r="S39" s="25">
        <v>0</v>
      </c>
      <c r="T39" s="25">
        <v>0</v>
      </c>
      <c r="U39" s="25">
        <v>0</v>
      </c>
      <c r="V39" s="26">
        <v>100</v>
      </c>
      <c r="W39" s="25">
        <f t="shared" si="3"/>
        <v>2075.75</v>
      </c>
      <c r="X39" s="27"/>
      <c r="Y39" s="25">
        <v>0</v>
      </c>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row>
    <row r="40" spans="1:100" ht="78.75">
      <c r="A40" s="5" t="s">
        <v>84</v>
      </c>
      <c r="B40" s="5" t="s">
        <v>85</v>
      </c>
      <c r="C40" s="5" t="s">
        <v>86</v>
      </c>
      <c r="D40" s="5" t="s">
        <v>64</v>
      </c>
      <c r="E40" s="5" t="s">
        <v>87</v>
      </c>
      <c r="F40" s="37"/>
      <c r="G40" s="40" t="s">
        <v>88</v>
      </c>
      <c r="H40" s="25">
        <v>5999</v>
      </c>
      <c r="I40" s="25">
        <f t="shared" si="1"/>
        <v>5699.05</v>
      </c>
      <c r="J40" s="25">
        <f>H40-(H40*0.15)</f>
        <v>5099.15</v>
      </c>
      <c r="K40" s="25">
        <v>0</v>
      </c>
      <c r="L40" s="25">
        <v>0</v>
      </c>
      <c r="M40" s="25">
        <v>420</v>
      </c>
      <c r="N40" s="25">
        <v>0</v>
      </c>
      <c r="O40" s="25">
        <v>0</v>
      </c>
      <c r="P40" s="25">
        <v>0</v>
      </c>
      <c r="Q40" s="25">
        <v>0</v>
      </c>
      <c r="R40" s="25">
        <v>0</v>
      </c>
      <c r="S40" s="25">
        <v>0</v>
      </c>
      <c r="T40" s="25">
        <v>0</v>
      </c>
      <c r="U40" s="25">
        <v>0</v>
      </c>
      <c r="V40" s="26">
        <v>100</v>
      </c>
      <c r="W40" s="25">
        <f t="shared" si="3"/>
        <v>5519.15</v>
      </c>
      <c r="X40" s="27"/>
      <c r="Y40" s="25">
        <v>0</v>
      </c>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row>
    <row r="41" spans="1:100" ht="66">
      <c r="A41" s="5" t="s">
        <v>89</v>
      </c>
      <c r="B41" s="5" t="s">
        <v>82</v>
      </c>
      <c r="D41" s="5" t="s">
        <v>64</v>
      </c>
      <c r="E41" s="5" t="s">
        <v>90</v>
      </c>
      <c r="F41" s="37"/>
      <c r="G41" s="40" t="s">
        <v>91</v>
      </c>
      <c r="H41" s="25">
        <v>0</v>
      </c>
      <c r="I41" s="25">
        <f t="shared" si="1"/>
        <v>0</v>
      </c>
      <c r="J41" s="25">
        <f>H41-(H41*0.15)</f>
        <v>0</v>
      </c>
      <c r="K41" s="25">
        <v>0</v>
      </c>
      <c r="L41" s="25">
        <v>0</v>
      </c>
      <c r="M41" s="25">
        <v>420</v>
      </c>
      <c r="N41" s="25">
        <v>0</v>
      </c>
      <c r="O41" s="25">
        <v>0</v>
      </c>
      <c r="P41" s="25">
        <v>0</v>
      </c>
      <c r="Q41" s="25">
        <v>0</v>
      </c>
      <c r="R41" s="25">
        <v>0</v>
      </c>
      <c r="S41" s="25">
        <v>0</v>
      </c>
      <c r="T41" s="25">
        <v>0</v>
      </c>
      <c r="U41" s="25">
        <v>0</v>
      </c>
      <c r="V41" s="26">
        <v>100</v>
      </c>
      <c r="W41" s="25">
        <f t="shared" si="3"/>
        <v>420</v>
      </c>
      <c r="X41" s="27"/>
      <c r="Y41" s="25">
        <v>0</v>
      </c>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row>
    <row r="42" spans="1:100" ht="39.75" thickBot="1">
      <c r="A42" s="5" t="s">
        <v>83</v>
      </c>
      <c r="B42" s="5" t="s">
        <v>82</v>
      </c>
      <c r="D42" s="5" t="s">
        <v>64</v>
      </c>
      <c r="E42" s="5" t="s">
        <v>92</v>
      </c>
      <c r="F42" s="37"/>
      <c r="G42" s="41" t="s">
        <v>93</v>
      </c>
      <c r="H42" s="25">
        <v>99</v>
      </c>
      <c r="I42" s="25">
        <f t="shared" si="1"/>
        <v>94.05</v>
      </c>
      <c r="J42" s="25">
        <f aca="true" t="shared" si="5" ref="J42:J58">H42-(H42*0.2)</f>
        <v>79.2</v>
      </c>
      <c r="K42" s="25">
        <v>0</v>
      </c>
      <c r="L42" s="25">
        <v>0</v>
      </c>
      <c r="M42" s="25"/>
      <c r="N42" s="25">
        <v>0</v>
      </c>
      <c r="O42" s="25">
        <v>0</v>
      </c>
      <c r="P42" s="25">
        <v>0</v>
      </c>
      <c r="Q42" s="25">
        <v>0</v>
      </c>
      <c r="R42" s="25">
        <v>0</v>
      </c>
      <c r="S42" s="25">
        <v>0</v>
      </c>
      <c r="T42" s="25">
        <v>0</v>
      </c>
      <c r="U42" s="25">
        <v>0</v>
      </c>
      <c r="V42" s="26">
        <v>100</v>
      </c>
      <c r="W42" s="25">
        <f t="shared" si="3"/>
        <v>79.2</v>
      </c>
      <c r="X42" s="27"/>
      <c r="Y42" s="25">
        <v>0</v>
      </c>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row>
    <row r="43" spans="1:100" ht="14.25">
      <c r="A43" s="5" t="s">
        <v>94</v>
      </c>
      <c r="B43" s="5" t="s">
        <v>82</v>
      </c>
      <c r="D43" s="5" t="s">
        <v>64</v>
      </c>
      <c r="E43" s="5" t="s">
        <v>95</v>
      </c>
      <c r="F43" s="37"/>
      <c r="G43" s="42" t="s">
        <v>96</v>
      </c>
      <c r="H43" s="25">
        <v>99</v>
      </c>
      <c r="I43" s="25">
        <f t="shared" si="1"/>
        <v>94.05</v>
      </c>
      <c r="J43" s="25">
        <f t="shared" si="5"/>
        <v>79.2</v>
      </c>
      <c r="K43" s="25">
        <v>0</v>
      </c>
      <c r="L43" s="25">
        <v>0</v>
      </c>
      <c r="M43" s="25">
        <v>0</v>
      </c>
      <c r="N43" s="25">
        <v>0</v>
      </c>
      <c r="O43" s="25">
        <v>0</v>
      </c>
      <c r="P43" s="25">
        <v>0</v>
      </c>
      <c r="Q43" s="25">
        <v>0</v>
      </c>
      <c r="R43" s="25">
        <v>0</v>
      </c>
      <c r="S43" s="25">
        <v>0</v>
      </c>
      <c r="T43" s="25">
        <v>0</v>
      </c>
      <c r="U43" s="25">
        <v>0</v>
      </c>
      <c r="V43" s="26">
        <v>100</v>
      </c>
      <c r="W43" s="25">
        <f t="shared" si="3"/>
        <v>79.2</v>
      </c>
      <c r="X43" s="27"/>
      <c r="Y43" s="25">
        <v>0</v>
      </c>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row>
    <row r="44" spans="1:100" ht="78.75">
      <c r="A44" s="5" t="s">
        <v>97</v>
      </c>
      <c r="D44" s="5" t="s">
        <v>64</v>
      </c>
      <c r="E44" s="5" t="s">
        <v>98</v>
      </c>
      <c r="F44" s="37"/>
      <c r="G44" s="42" t="s">
        <v>99</v>
      </c>
      <c r="H44" s="25">
        <v>175</v>
      </c>
      <c r="I44" s="25">
        <f t="shared" si="1"/>
        <v>166.25</v>
      </c>
      <c r="J44" s="25">
        <f t="shared" si="5"/>
        <v>140</v>
      </c>
      <c r="K44" s="25">
        <v>0</v>
      </c>
      <c r="L44" s="25">
        <v>0</v>
      </c>
      <c r="M44" s="25">
        <v>0</v>
      </c>
      <c r="N44" s="25">
        <v>0</v>
      </c>
      <c r="O44" s="25">
        <v>0</v>
      </c>
      <c r="P44" s="25">
        <v>0</v>
      </c>
      <c r="Q44" s="25">
        <v>0</v>
      </c>
      <c r="R44" s="25">
        <v>0</v>
      </c>
      <c r="S44" s="25">
        <v>0</v>
      </c>
      <c r="T44" s="25">
        <v>0</v>
      </c>
      <c r="U44" s="25">
        <v>0</v>
      </c>
      <c r="V44" s="26">
        <v>100</v>
      </c>
      <c r="W44" s="25">
        <f t="shared" si="3"/>
        <v>140</v>
      </c>
      <c r="X44" s="27"/>
      <c r="Y44" s="25">
        <v>0</v>
      </c>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row>
    <row r="45" spans="1:100" ht="78.75">
      <c r="A45" s="5" t="s">
        <v>97</v>
      </c>
      <c r="D45" s="5" t="s">
        <v>64</v>
      </c>
      <c r="E45" s="5" t="s">
        <v>100</v>
      </c>
      <c r="F45" s="37"/>
      <c r="G45" s="42" t="s">
        <v>101</v>
      </c>
      <c r="H45" s="25">
        <v>350</v>
      </c>
      <c r="I45" s="25">
        <f t="shared" si="1"/>
        <v>332.5</v>
      </c>
      <c r="J45" s="25">
        <f t="shared" si="5"/>
        <v>280</v>
      </c>
      <c r="K45" s="25">
        <v>0</v>
      </c>
      <c r="L45" s="25">
        <v>0</v>
      </c>
      <c r="M45" s="25">
        <v>0</v>
      </c>
      <c r="N45" s="25">
        <v>0</v>
      </c>
      <c r="O45" s="25">
        <v>0</v>
      </c>
      <c r="P45" s="25">
        <v>0</v>
      </c>
      <c r="Q45" s="25">
        <v>0</v>
      </c>
      <c r="R45" s="25">
        <v>0</v>
      </c>
      <c r="S45" s="25">
        <v>0</v>
      </c>
      <c r="T45" s="25">
        <v>0</v>
      </c>
      <c r="U45" s="25">
        <v>0</v>
      </c>
      <c r="V45" s="26">
        <v>100</v>
      </c>
      <c r="W45" s="25">
        <f t="shared" si="3"/>
        <v>280</v>
      </c>
      <c r="X45" s="27"/>
      <c r="Y45" s="25">
        <v>0</v>
      </c>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row>
    <row r="46" spans="1:100" ht="78.75">
      <c r="A46" s="5" t="s">
        <v>97</v>
      </c>
      <c r="D46" s="5" t="s">
        <v>64</v>
      </c>
      <c r="E46" s="5" t="s">
        <v>102</v>
      </c>
      <c r="F46" s="37"/>
      <c r="G46" s="42" t="s">
        <v>103</v>
      </c>
      <c r="H46" s="25">
        <v>525</v>
      </c>
      <c r="I46" s="25">
        <f t="shared" si="1"/>
        <v>498.75</v>
      </c>
      <c r="J46" s="25">
        <f t="shared" si="5"/>
        <v>420</v>
      </c>
      <c r="K46" s="25">
        <v>0</v>
      </c>
      <c r="L46" s="25">
        <v>0</v>
      </c>
      <c r="M46" s="25">
        <v>0</v>
      </c>
      <c r="N46" s="25">
        <v>0</v>
      </c>
      <c r="O46" s="25">
        <v>0</v>
      </c>
      <c r="P46" s="25">
        <v>0</v>
      </c>
      <c r="Q46" s="25">
        <v>0</v>
      </c>
      <c r="R46" s="25">
        <v>0</v>
      </c>
      <c r="S46" s="25">
        <v>0</v>
      </c>
      <c r="T46" s="25">
        <v>0</v>
      </c>
      <c r="U46" s="25">
        <v>0</v>
      </c>
      <c r="V46" s="26">
        <v>100</v>
      </c>
      <c r="W46" s="25">
        <f t="shared" si="3"/>
        <v>420</v>
      </c>
      <c r="X46" s="27"/>
      <c r="Y46" s="25">
        <v>0</v>
      </c>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row>
    <row r="47" spans="1:100" ht="66">
      <c r="A47" s="5" t="s">
        <v>104</v>
      </c>
      <c r="D47" s="5" t="s">
        <v>64</v>
      </c>
      <c r="E47" s="5" t="s">
        <v>105</v>
      </c>
      <c r="F47" s="37"/>
      <c r="G47" s="43" t="s">
        <v>106</v>
      </c>
      <c r="H47" s="25">
        <v>135</v>
      </c>
      <c r="I47" s="25">
        <f t="shared" si="1"/>
        <v>128.25</v>
      </c>
      <c r="J47" s="25">
        <f t="shared" si="5"/>
        <v>108</v>
      </c>
      <c r="K47" s="25">
        <v>0</v>
      </c>
      <c r="L47" s="25">
        <v>0</v>
      </c>
      <c r="M47" s="25">
        <v>0</v>
      </c>
      <c r="N47" s="25">
        <v>0</v>
      </c>
      <c r="O47" s="25">
        <v>0</v>
      </c>
      <c r="P47" s="25">
        <v>0</v>
      </c>
      <c r="Q47" s="25">
        <v>0</v>
      </c>
      <c r="R47" s="25">
        <v>0</v>
      </c>
      <c r="S47" s="25">
        <v>0</v>
      </c>
      <c r="T47" s="25">
        <v>0</v>
      </c>
      <c r="U47" s="25">
        <v>0</v>
      </c>
      <c r="V47" s="26">
        <v>100</v>
      </c>
      <c r="W47" s="25">
        <f t="shared" si="3"/>
        <v>108</v>
      </c>
      <c r="X47" s="27"/>
      <c r="Y47" s="25">
        <v>0</v>
      </c>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row>
    <row r="48" spans="1:100" ht="66">
      <c r="A48" s="5" t="s">
        <v>104</v>
      </c>
      <c r="D48" s="5" t="s">
        <v>64</v>
      </c>
      <c r="E48" s="5" t="s">
        <v>107</v>
      </c>
      <c r="F48" s="37"/>
      <c r="G48" s="43" t="s">
        <v>108</v>
      </c>
      <c r="H48" s="25">
        <v>270</v>
      </c>
      <c r="I48" s="25">
        <f t="shared" si="1"/>
        <v>256.5</v>
      </c>
      <c r="J48" s="25">
        <f t="shared" si="5"/>
        <v>216</v>
      </c>
      <c r="K48" s="25">
        <v>0</v>
      </c>
      <c r="L48" s="25">
        <v>0</v>
      </c>
      <c r="M48" s="25">
        <v>0</v>
      </c>
      <c r="N48" s="25">
        <v>0</v>
      </c>
      <c r="O48" s="25">
        <v>0</v>
      </c>
      <c r="P48" s="25">
        <v>0</v>
      </c>
      <c r="Q48" s="25">
        <v>0</v>
      </c>
      <c r="R48" s="25">
        <v>0</v>
      </c>
      <c r="S48" s="25">
        <v>0</v>
      </c>
      <c r="T48" s="25">
        <v>0</v>
      </c>
      <c r="U48" s="25">
        <v>0</v>
      </c>
      <c r="V48" s="26">
        <v>100</v>
      </c>
      <c r="W48" s="25">
        <f t="shared" si="3"/>
        <v>216</v>
      </c>
      <c r="X48" s="27"/>
      <c r="Y48" s="25">
        <v>0</v>
      </c>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row>
    <row r="49" spans="1:100" ht="66">
      <c r="A49" s="5" t="s">
        <v>104</v>
      </c>
      <c r="D49" s="5" t="s">
        <v>64</v>
      </c>
      <c r="E49" s="5" t="s">
        <v>109</v>
      </c>
      <c r="F49" s="37"/>
      <c r="G49" s="43" t="s">
        <v>110</v>
      </c>
      <c r="H49" s="25">
        <v>405</v>
      </c>
      <c r="I49" s="25">
        <f t="shared" si="1"/>
        <v>384.75</v>
      </c>
      <c r="J49" s="25">
        <f t="shared" si="5"/>
        <v>324</v>
      </c>
      <c r="K49" s="25">
        <v>0</v>
      </c>
      <c r="L49" s="25">
        <v>0</v>
      </c>
      <c r="M49" s="25">
        <v>0</v>
      </c>
      <c r="N49" s="25">
        <v>0</v>
      </c>
      <c r="O49" s="25">
        <v>0</v>
      </c>
      <c r="P49" s="25">
        <v>0</v>
      </c>
      <c r="Q49" s="25">
        <v>0</v>
      </c>
      <c r="R49" s="25">
        <v>0</v>
      </c>
      <c r="S49" s="25">
        <v>0</v>
      </c>
      <c r="T49" s="25">
        <v>0</v>
      </c>
      <c r="U49" s="25">
        <v>0</v>
      </c>
      <c r="V49" s="26">
        <v>100</v>
      </c>
      <c r="W49" s="25">
        <f t="shared" si="3"/>
        <v>324</v>
      </c>
      <c r="X49" s="27"/>
      <c r="Y49" s="25">
        <v>0</v>
      </c>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row>
    <row r="50" spans="1:100" ht="72">
      <c r="A50" s="5" t="s">
        <v>97</v>
      </c>
      <c r="D50" s="5" t="s">
        <v>64</v>
      </c>
      <c r="E50" s="44" t="s">
        <v>111</v>
      </c>
      <c r="F50" s="37"/>
      <c r="G50" s="43" t="s">
        <v>112</v>
      </c>
      <c r="H50" s="25">
        <v>175</v>
      </c>
      <c r="I50" s="25">
        <f t="shared" si="1"/>
        <v>166.25</v>
      </c>
      <c r="J50" s="25">
        <f t="shared" si="5"/>
        <v>140</v>
      </c>
      <c r="K50" s="25">
        <v>0</v>
      </c>
      <c r="L50" s="25">
        <v>0</v>
      </c>
      <c r="M50" s="25">
        <v>0</v>
      </c>
      <c r="N50" s="25">
        <v>0</v>
      </c>
      <c r="O50" s="25">
        <v>0</v>
      </c>
      <c r="P50" s="25">
        <v>0</v>
      </c>
      <c r="Q50" s="25">
        <v>0</v>
      </c>
      <c r="R50" s="25">
        <v>0</v>
      </c>
      <c r="S50" s="25">
        <v>0</v>
      </c>
      <c r="T50" s="25">
        <v>0</v>
      </c>
      <c r="U50" s="25">
        <v>0</v>
      </c>
      <c r="V50" s="26">
        <v>100</v>
      </c>
      <c r="W50" s="25">
        <f t="shared" si="3"/>
        <v>140</v>
      </c>
      <c r="X50" s="27"/>
      <c r="Y50" s="25">
        <v>0</v>
      </c>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row>
    <row r="51" spans="1:100" ht="72">
      <c r="A51" s="5" t="s">
        <v>97</v>
      </c>
      <c r="D51" s="5" t="s">
        <v>64</v>
      </c>
      <c r="E51" s="44" t="s">
        <v>113</v>
      </c>
      <c r="F51" s="37"/>
      <c r="G51" s="43" t="s">
        <v>114</v>
      </c>
      <c r="H51" s="25">
        <v>350</v>
      </c>
      <c r="I51" s="25">
        <f t="shared" si="1"/>
        <v>332.5</v>
      </c>
      <c r="J51" s="25">
        <f t="shared" si="5"/>
        <v>280</v>
      </c>
      <c r="K51" s="25">
        <v>0</v>
      </c>
      <c r="L51" s="25">
        <v>0</v>
      </c>
      <c r="M51" s="25">
        <v>0</v>
      </c>
      <c r="N51" s="25">
        <v>0</v>
      </c>
      <c r="O51" s="25">
        <v>0</v>
      </c>
      <c r="P51" s="25">
        <v>0</v>
      </c>
      <c r="Q51" s="25">
        <v>0</v>
      </c>
      <c r="R51" s="25">
        <v>0</v>
      </c>
      <c r="S51" s="25">
        <v>0</v>
      </c>
      <c r="T51" s="25">
        <v>0</v>
      </c>
      <c r="U51" s="25">
        <v>0</v>
      </c>
      <c r="V51" s="26">
        <v>100</v>
      </c>
      <c r="W51" s="25">
        <f t="shared" si="3"/>
        <v>280</v>
      </c>
      <c r="X51" s="27"/>
      <c r="Y51" s="25">
        <v>0</v>
      </c>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row>
    <row r="52" spans="1:100" ht="72">
      <c r="A52" s="5" t="s">
        <v>97</v>
      </c>
      <c r="D52" s="5" t="s">
        <v>64</v>
      </c>
      <c r="E52" s="44" t="s">
        <v>115</v>
      </c>
      <c r="F52" s="37"/>
      <c r="G52" s="43" t="s">
        <v>116</v>
      </c>
      <c r="H52" s="25">
        <v>525</v>
      </c>
      <c r="I52" s="25">
        <f t="shared" si="1"/>
        <v>498.75</v>
      </c>
      <c r="J52" s="25">
        <f t="shared" si="5"/>
        <v>420</v>
      </c>
      <c r="K52" s="25">
        <v>0</v>
      </c>
      <c r="L52" s="25">
        <v>0</v>
      </c>
      <c r="M52" s="25">
        <v>0</v>
      </c>
      <c r="N52" s="25">
        <v>0</v>
      </c>
      <c r="O52" s="25">
        <v>0</v>
      </c>
      <c r="P52" s="25">
        <v>0</v>
      </c>
      <c r="Q52" s="25">
        <v>0</v>
      </c>
      <c r="R52" s="25">
        <v>0</v>
      </c>
      <c r="S52" s="25">
        <v>0</v>
      </c>
      <c r="T52" s="25">
        <v>0</v>
      </c>
      <c r="U52" s="25">
        <v>0</v>
      </c>
      <c r="V52" s="26">
        <v>100</v>
      </c>
      <c r="W52" s="25">
        <f t="shared" si="3"/>
        <v>420</v>
      </c>
      <c r="X52" s="27"/>
      <c r="Y52" s="25">
        <v>0</v>
      </c>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row>
    <row r="53" spans="1:100" ht="72">
      <c r="A53" s="5" t="s">
        <v>104</v>
      </c>
      <c r="D53" s="5" t="s">
        <v>64</v>
      </c>
      <c r="E53" s="44" t="s">
        <v>117</v>
      </c>
      <c r="F53" s="37"/>
      <c r="G53" s="43" t="s">
        <v>118</v>
      </c>
      <c r="H53" s="25">
        <v>135</v>
      </c>
      <c r="I53" s="25">
        <f t="shared" si="1"/>
        <v>128.25</v>
      </c>
      <c r="J53" s="25">
        <f t="shared" si="5"/>
        <v>108</v>
      </c>
      <c r="K53" s="25">
        <v>0</v>
      </c>
      <c r="L53" s="25">
        <v>0</v>
      </c>
      <c r="M53" s="25">
        <v>0</v>
      </c>
      <c r="N53" s="25">
        <v>0</v>
      </c>
      <c r="O53" s="25">
        <v>0</v>
      </c>
      <c r="P53" s="25">
        <v>0</v>
      </c>
      <c r="Q53" s="25">
        <v>0</v>
      </c>
      <c r="R53" s="25">
        <v>0</v>
      </c>
      <c r="S53" s="25">
        <v>0</v>
      </c>
      <c r="T53" s="25">
        <v>0</v>
      </c>
      <c r="U53" s="25">
        <v>0</v>
      </c>
      <c r="V53" s="26">
        <v>100</v>
      </c>
      <c r="W53" s="25">
        <f t="shared" si="3"/>
        <v>108</v>
      </c>
      <c r="X53" s="27"/>
      <c r="Y53" s="25">
        <v>0</v>
      </c>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row>
    <row r="54" spans="1:100" ht="72">
      <c r="A54" s="5" t="s">
        <v>104</v>
      </c>
      <c r="D54" s="5" t="s">
        <v>64</v>
      </c>
      <c r="E54" s="44" t="s">
        <v>119</v>
      </c>
      <c r="F54" s="37"/>
      <c r="G54" s="43" t="s">
        <v>120</v>
      </c>
      <c r="H54" s="25">
        <v>270</v>
      </c>
      <c r="I54" s="25">
        <f t="shared" si="1"/>
        <v>256.5</v>
      </c>
      <c r="J54" s="25">
        <f t="shared" si="5"/>
        <v>216</v>
      </c>
      <c r="K54" s="25">
        <v>0</v>
      </c>
      <c r="L54" s="25">
        <v>0</v>
      </c>
      <c r="M54" s="25">
        <v>0</v>
      </c>
      <c r="N54" s="25">
        <v>0</v>
      </c>
      <c r="O54" s="25">
        <v>0</v>
      </c>
      <c r="P54" s="25">
        <v>0</v>
      </c>
      <c r="Q54" s="25">
        <v>0</v>
      </c>
      <c r="R54" s="25">
        <v>0</v>
      </c>
      <c r="S54" s="25">
        <v>0</v>
      </c>
      <c r="T54" s="25">
        <v>0</v>
      </c>
      <c r="U54" s="25">
        <v>0</v>
      </c>
      <c r="V54" s="26">
        <v>100</v>
      </c>
      <c r="W54" s="25">
        <f t="shared" si="3"/>
        <v>216</v>
      </c>
      <c r="X54" s="27"/>
      <c r="Y54" s="25">
        <v>0</v>
      </c>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row>
    <row r="55" spans="1:100" ht="72">
      <c r="A55" s="5" t="s">
        <v>104</v>
      </c>
      <c r="D55" s="5" t="s">
        <v>64</v>
      </c>
      <c r="E55" s="44" t="s">
        <v>121</v>
      </c>
      <c r="F55" s="37"/>
      <c r="G55" s="43" t="s">
        <v>122</v>
      </c>
      <c r="H55" s="25">
        <v>405</v>
      </c>
      <c r="I55" s="25">
        <f t="shared" si="1"/>
        <v>384.75</v>
      </c>
      <c r="J55" s="25">
        <f t="shared" si="5"/>
        <v>324</v>
      </c>
      <c r="K55" s="25">
        <v>0</v>
      </c>
      <c r="L55" s="25">
        <v>0</v>
      </c>
      <c r="M55" s="25">
        <v>0</v>
      </c>
      <c r="N55" s="25">
        <v>0</v>
      </c>
      <c r="O55" s="25">
        <v>0</v>
      </c>
      <c r="P55" s="25">
        <v>0</v>
      </c>
      <c r="Q55" s="25">
        <v>0</v>
      </c>
      <c r="R55" s="25">
        <v>0</v>
      </c>
      <c r="S55" s="25">
        <v>0</v>
      </c>
      <c r="T55" s="25">
        <v>0</v>
      </c>
      <c r="U55" s="25">
        <v>0</v>
      </c>
      <c r="V55" s="26">
        <v>100</v>
      </c>
      <c r="W55" s="25">
        <f t="shared" si="3"/>
        <v>324</v>
      </c>
      <c r="X55" s="27"/>
      <c r="Y55" s="25">
        <v>0</v>
      </c>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row>
    <row r="56" spans="1:100" ht="52.5">
      <c r="A56" s="5" t="s">
        <v>123</v>
      </c>
      <c r="D56" s="5" t="s">
        <v>64</v>
      </c>
      <c r="E56" s="5" t="s">
        <v>124</v>
      </c>
      <c r="F56" s="37"/>
      <c r="G56" s="42" t="s">
        <v>125</v>
      </c>
      <c r="H56" s="25">
        <v>25</v>
      </c>
      <c r="I56" s="25">
        <f t="shared" si="1"/>
        <v>23.75</v>
      </c>
      <c r="J56" s="25">
        <f t="shared" si="5"/>
        <v>20</v>
      </c>
      <c r="K56" s="25">
        <v>0</v>
      </c>
      <c r="L56" s="25">
        <v>0</v>
      </c>
      <c r="M56" s="25">
        <v>0</v>
      </c>
      <c r="N56" s="25">
        <v>0</v>
      </c>
      <c r="O56" s="25">
        <v>0</v>
      </c>
      <c r="P56" s="25">
        <v>0</v>
      </c>
      <c r="Q56" s="25">
        <v>0</v>
      </c>
      <c r="R56" s="25">
        <v>0</v>
      </c>
      <c r="S56" s="25">
        <v>0</v>
      </c>
      <c r="T56" s="25">
        <v>0</v>
      </c>
      <c r="U56" s="25">
        <v>0</v>
      </c>
      <c r="V56" s="26">
        <v>100</v>
      </c>
      <c r="W56" s="25">
        <f t="shared" si="3"/>
        <v>20</v>
      </c>
      <c r="X56" s="27"/>
      <c r="Y56" s="25">
        <v>0</v>
      </c>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row>
    <row r="57" spans="1:100" ht="52.5">
      <c r="A57" s="5" t="s">
        <v>123</v>
      </c>
      <c r="D57" s="5" t="s">
        <v>64</v>
      </c>
      <c r="E57" s="5" t="s">
        <v>126</v>
      </c>
      <c r="F57" s="37"/>
      <c r="G57" s="42" t="s">
        <v>127</v>
      </c>
      <c r="H57" s="25">
        <v>50</v>
      </c>
      <c r="I57" s="25">
        <f t="shared" si="1"/>
        <v>47.5</v>
      </c>
      <c r="J57" s="25">
        <f t="shared" si="5"/>
        <v>40</v>
      </c>
      <c r="K57" s="25">
        <v>0</v>
      </c>
      <c r="L57" s="25">
        <v>0</v>
      </c>
      <c r="M57" s="25">
        <v>0</v>
      </c>
      <c r="N57" s="25">
        <v>0</v>
      </c>
      <c r="O57" s="25">
        <v>0</v>
      </c>
      <c r="P57" s="25">
        <v>0</v>
      </c>
      <c r="Q57" s="25">
        <v>0</v>
      </c>
      <c r="R57" s="25">
        <v>0</v>
      </c>
      <c r="S57" s="25">
        <v>0</v>
      </c>
      <c r="T57" s="25">
        <v>0</v>
      </c>
      <c r="U57" s="25">
        <v>0</v>
      </c>
      <c r="V57" s="26">
        <v>100</v>
      </c>
      <c r="W57" s="25">
        <f t="shared" si="3"/>
        <v>40</v>
      </c>
      <c r="X57" s="27"/>
      <c r="Y57" s="25">
        <v>0</v>
      </c>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row>
    <row r="58" spans="1:100" ht="52.5">
      <c r="A58" s="5" t="s">
        <v>123</v>
      </c>
      <c r="D58" s="5" t="s">
        <v>64</v>
      </c>
      <c r="E58" s="5" t="s">
        <v>128</v>
      </c>
      <c r="F58" s="37"/>
      <c r="G58" s="42" t="s">
        <v>129</v>
      </c>
      <c r="H58" s="25">
        <v>75</v>
      </c>
      <c r="I58" s="25">
        <f t="shared" si="1"/>
        <v>71.25</v>
      </c>
      <c r="J58" s="25">
        <f t="shared" si="5"/>
        <v>60</v>
      </c>
      <c r="K58" s="25">
        <v>0</v>
      </c>
      <c r="L58" s="25">
        <v>0</v>
      </c>
      <c r="M58" s="25">
        <v>0</v>
      </c>
      <c r="N58" s="25">
        <v>0</v>
      </c>
      <c r="O58" s="25">
        <v>0</v>
      </c>
      <c r="P58" s="25">
        <v>0</v>
      </c>
      <c r="Q58" s="25">
        <v>0</v>
      </c>
      <c r="R58" s="25">
        <v>0</v>
      </c>
      <c r="S58" s="25">
        <v>0</v>
      </c>
      <c r="T58" s="25">
        <v>0</v>
      </c>
      <c r="U58" s="25">
        <v>0</v>
      </c>
      <c r="V58" s="26">
        <v>100</v>
      </c>
      <c r="W58" s="25">
        <f t="shared" si="3"/>
        <v>60</v>
      </c>
      <c r="X58" s="27"/>
      <c r="Y58" s="25">
        <v>0</v>
      </c>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row>
    <row r="59" spans="1:100" ht="26.25">
      <c r="A59" s="45" t="s">
        <v>142</v>
      </c>
      <c r="D59" s="5" t="s">
        <v>131</v>
      </c>
      <c r="E59" s="5" t="s">
        <v>143</v>
      </c>
      <c r="F59" s="37"/>
      <c r="G59" s="46" t="s">
        <v>144</v>
      </c>
      <c r="H59" s="25">
        <v>100</v>
      </c>
      <c r="I59" s="25">
        <f aca="true" t="shared" si="6" ref="I59:I116">H59-(H59*0.05)</f>
        <v>95</v>
      </c>
      <c r="J59" s="25">
        <f aca="true" t="shared" si="7" ref="J59:J64">H59-(H59*0.15)</f>
        <v>85</v>
      </c>
      <c r="K59" s="25">
        <v>0</v>
      </c>
      <c r="L59" s="25">
        <v>0</v>
      </c>
      <c r="M59" s="25">
        <v>0</v>
      </c>
      <c r="N59" s="25">
        <v>0</v>
      </c>
      <c r="O59" s="25">
        <v>0</v>
      </c>
      <c r="P59" s="25">
        <v>0</v>
      </c>
      <c r="Q59" s="25">
        <v>0</v>
      </c>
      <c r="R59" s="25">
        <v>0</v>
      </c>
      <c r="S59" s="25">
        <v>0</v>
      </c>
      <c r="T59" s="25">
        <v>0</v>
      </c>
      <c r="U59" s="25">
        <v>0</v>
      </c>
      <c r="V59" s="26">
        <v>100</v>
      </c>
      <c r="W59" s="25">
        <f t="shared" si="3"/>
        <v>85</v>
      </c>
      <c r="X59" s="27"/>
      <c r="Y59" s="25">
        <v>0</v>
      </c>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row>
    <row r="60" spans="1:100" ht="26.25">
      <c r="A60" s="45" t="s">
        <v>142</v>
      </c>
      <c r="D60" s="5" t="s">
        <v>131</v>
      </c>
      <c r="E60" s="5" t="s">
        <v>145</v>
      </c>
      <c r="F60" s="37"/>
      <c r="G60" s="46" t="s">
        <v>146</v>
      </c>
      <c r="H60" s="25">
        <v>200</v>
      </c>
      <c r="I60" s="25">
        <f t="shared" si="6"/>
        <v>190</v>
      </c>
      <c r="J60" s="25">
        <f t="shared" si="7"/>
        <v>170</v>
      </c>
      <c r="K60" s="25">
        <v>0</v>
      </c>
      <c r="L60" s="25">
        <v>0</v>
      </c>
      <c r="M60" s="25">
        <v>0</v>
      </c>
      <c r="N60" s="25">
        <v>0</v>
      </c>
      <c r="O60" s="25">
        <v>0</v>
      </c>
      <c r="P60" s="25">
        <v>0</v>
      </c>
      <c r="Q60" s="25">
        <v>0</v>
      </c>
      <c r="R60" s="25">
        <v>0</v>
      </c>
      <c r="S60" s="25">
        <v>0</v>
      </c>
      <c r="T60" s="25">
        <v>0</v>
      </c>
      <c r="U60" s="25">
        <v>0</v>
      </c>
      <c r="V60" s="26">
        <v>100</v>
      </c>
      <c r="W60" s="25">
        <f t="shared" si="3"/>
        <v>170</v>
      </c>
      <c r="X60" s="27"/>
      <c r="Y60" s="25">
        <v>0</v>
      </c>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row>
    <row r="61" spans="1:100" ht="26.25">
      <c r="A61" s="45" t="s">
        <v>142</v>
      </c>
      <c r="D61" s="5" t="s">
        <v>131</v>
      </c>
      <c r="E61" s="5" t="s">
        <v>147</v>
      </c>
      <c r="F61" s="37"/>
      <c r="G61" s="46" t="s">
        <v>148</v>
      </c>
      <c r="H61" s="25">
        <v>300</v>
      </c>
      <c r="I61" s="25">
        <f t="shared" si="6"/>
        <v>285</v>
      </c>
      <c r="J61" s="25">
        <f t="shared" si="7"/>
        <v>255</v>
      </c>
      <c r="K61" s="25">
        <v>0</v>
      </c>
      <c r="L61" s="25">
        <v>0</v>
      </c>
      <c r="M61" s="25">
        <v>0</v>
      </c>
      <c r="N61" s="25">
        <v>0</v>
      </c>
      <c r="O61" s="25">
        <v>0</v>
      </c>
      <c r="P61" s="25">
        <v>0</v>
      </c>
      <c r="Q61" s="25">
        <v>0</v>
      </c>
      <c r="R61" s="25">
        <v>0</v>
      </c>
      <c r="S61" s="25">
        <v>0</v>
      </c>
      <c r="T61" s="25">
        <v>0</v>
      </c>
      <c r="U61" s="25">
        <v>0</v>
      </c>
      <c r="V61" s="26">
        <v>100</v>
      </c>
      <c r="W61" s="25">
        <f t="shared" si="3"/>
        <v>255</v>
      </c>
      <c r="X61" s="27"/>
      <c r="Y61" s="25">
        <v>0</v>
      </c>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row>
    <row r="62" spans="1:100" ht="14.25">
      <c r="A62" s="45" t="s">
        <v>142</v>
      </c>
      <c r="D62" s="5" t="s">
        <v>131</v>
      </c>
      <c r="E62" s="5" t="s">
        <v>149</v>
      </c>
      <c r="F62" s="37"/>
      <c r="G62" s="46" t="s">
        <v>150</v>
      </c>
      <c r="H62" s="25">
        <v>25</v>
      </c>
      <c r="I62" s="25">
        <f t="shared" si="6"/>
        <v>23.75</v>
      </c>
      <c r="J62" s="25">
        <f t="shared" si="7"/>
        <v>21.25</v>
      </c>
      <c r="K62" s="25">
        <v>0</v>
      </c>
      <c r="L62" s="25">
        <v>0</v>
      </c>
      <c r="M62" s="25">
        <v>0</v>
      </c>
      <c r="N62" s="25">
        <v>0</v>
      </c>
      <c r="O62" s="25">
        <v>0</v>
      </c>
      <c r="P62" s="25">
        <v>0</v>
      </c>
      <c r="Q62" s="25">
        <v>0</v>
      </c>
      <c r="R62" s="25">
        <v>0</v>
      </c>
      <c r="S62" s="25">
        <v>0</v>
      </c>
      <c r="T62" s="25">
        <v>0</v>
      </c>
      <c r="U62" s="25">
        <v>0</v>
      </c>
      <c r="V62" s="26">
        <v>100</v>
      </c>
      <c r="W62" s="25">
        <f t="shared" si="3"/>
        <v>21.25</v>
      </c>
      <c r="X62" s="27"/>
      <c r="Y62" s="25">
        <v>0</v>
      </c>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row>
    <row r="63" spans="1:100" ht="14.25">
      <c r="A63" s="45" t="s">
        <v>142</v>
      </c>
      <c r="D63" s="5" t="s">
        <v>131</v>
      </c>
      <c r="E63" s="5" t="s">
        <v>151</v>
      </c>
      <c r="F63" s="37"/>
      <c r="G63" s="46" t="s">
        <v>152</v>
      </c>
      <c r="H63" s="25">
        <v>50</v>
      </c>
      <c r="I63" s="25">
        <f t="shared" si="6"/>
        <v>47.5</v>
      </c>
      <c r="J63" s="25">
        <f t="shared" si="7"/>
        <v>42.5</v>
      </c>
      <c r="K63" s="25">
        <v>0</v>
      </c>
      <c r="L63" s="25">
        <v>0</v>
      </c>
      <c r="M63" s="25">
        <v>0</v>
      </c>
      <c r="N63" s="25">
        <v>0</v>
      </c>
      <c r="O63" s="25">
        <v>0</v>
      </c>
      <c r="P63" s="25">
        <v>0</v>
      </c>
      <c r="Q63" s="25">
        <v>0</v>
      </c>
      <c r="R63" s="25">
        <v>0</v>
      </c>
      <c r="S63" s="25">
        <v>0</v>
      </c>
      <c r="T63" s="25">
        <v>0</v>
      </c>
      <c r="U63" s="25">
        <v>0</v>
      </c>
      <c r="V63" s="26">
        <v>100</v>
      </c>
      <c r="W63" s="25">
        <f t="shared" si="3"/>
        <v>42.5</v>
      </c>
      <c r="X63" s="27"/>
      <c r="Y63" s="25">
        <v>0</v>
      </c>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row>
    <row r="64" spans="1:100" ht="14.25">
      <c r="A64" s="45" t="s">
        <v>142</v>
      </c>
      <c r="D64" s="5" t="s">
        <v>131</v>
      </c>
      <c r="E64" s="5" t="s">
        <v>153</v>
      </c>
      <c r="F64" s="37"/>
      <c r="G64" s="46" t="s">
        <v>154</v>
      </c>
      <c r="H64" s="25">
        <v>75</v>
      </c>
      <c r="I64" s="25">
        <f t="shared" si="6"/>
        <v>71.25</v>
      </c>
      <c r="J64" s="25">
        <f t="shared" si="7"/>
        <v>63.75</v>
      </c>
      <c r="K64" s="25">
        <v>0</v>
      </c>
      <c r="L64" s="25">
        <v>0</v>
      </c>
      <c r="M64" s="25">
        <v>0</v>
      </c>
      <c r="N64" s="25">
        <v>0</v>
      </c>
      <c r="O64" s="25">
        <v>0</v>
      </c>
      <c r="P64" s="25">
        <v>0</v>
      </c>
      <c r="Q64" s="25">
        <v>0</v>
      </c>
      <c r="R64" s="25">
        <v>0</v>
      </c>
      <c r="S64" s="25">
        <v>0</v>
      </c>
      <c r="T64" s="25">
        <v>0</v>
      </c>
      <c r="U64" s="25">
        <v>0</v>
      </c>
      <c r="V64" s="26">
        <v>100</v>
      </c>
      <c r="W64" s="25">
        <f t="shared" si="3"/>
        <v>63.75</v>
      </c>
      <c r="X64" s="27"/>
      <c r="Y64" s="25">
        <v>0</v>
      </c>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row>
    <row r="65" spans="1:100" ht="78.75">
      <c r="A65" s="5" t="s">
        <v>192</v>
      </c>
      <c r="B65" s="5" t="s">
        <v>85</v>
      </c>
      <c r="C65" s="5" t="s">
        <v>86</v>
      </c>
      <c r="D65" s="5" t="s">
        <v>64</v>
      </c>
      <c r="E65" s="44" t="s">
        <v>193</v>
      </c>
      <c r="F65" s="37" t="s">
        <v>194</v>
      </c>
      <c r="G65" s="40" t="s">
        <v>195</v>
      </c>
      <c r="H65" s="25">
        <v>799</v>
      </c>
      <c r="I65" s="25">
        <f t="shared" si="6"/>
        <v>759.05</v>
      </c>
      <c r="J65" s="25">
        <f aca="true" t="shared" si="8" ref="J65:J77">H65-(H65*0.2)</f>
        <v>639.2</v>
      </c>
      <c r="K65" s="25">
        <v>0</v>
      </c>
      <c r="L65" s="25">
        <v>0</v>
      </c>
      <c r="M65" s="25">
        <v>210</v>
      </c>
      <c r="N65" s="25">
        <v>0</v>
      </c>
      <c r="O65" s="25">
        <v>0</v>
      </c>
      <c r="P65" s="25">
        <v>0</v>
      </c>
      <c r="Q65" s="25">
        <v>0</v>
      </c>
      <c r="R65" s="25">
        <v>0</v>
      </c>
      <c r="S65" s="25">
        <v>0</v>
      </c>
      <c r="T65" s="25">
        <v>0</v>
      </c>
      <c r="U65" s="25">
        <v>0</v>
      </c>
      <c r="V65" s="26">
        <v>100</v>
      </c>
      <c r="W65" s="25">
        <f t="shared" si="3"/>
        <v>849.2</v>
      </c>
      <c r="X65" s="27"/>
      <c r="Y65" s="25">
        <v>0</v>
      </c>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row>
    <row r="66" spans="1:100" ht="78.75">
      <c r="A66" s="5" t="s">
        <v>192</v>
      </c>
      <c r="B66" s="5" t="s">
        <v>85</v>
      </c>
      <c r="C66" s="5" t="s">
        <v>86</v>
      </c>
      <c r="D66" s="5" t="s">
        <v>64</v>
      </c>
      <c r="E66" s="5" t="s">
        <v>196</v>
      </c>
      <c r="F66" s="37" t="s">
        <v>197</v>
      </c>
      <c r="G66" s="34" t="s">
        <v>198</v>
      </c>
      <c r="H66" s="25">
        <v>1639</v>
      </c>
      <c r="I66" s="25">
        <f t="shared" si="6"/>
        <v>1557.05</v>
      </c>
      <c r="J66" s="25">
        <f t="shared" si="8"/>
        <v>1311.2</v>
      </c>
      <c r="K66" s="25">
        <v>0</v>
      </c>
      <c r="L66" s="25">
        <v>0</v>
      </c>
      <c r="M66" s="25">
        <v>210</v>
      </c>
      <c r="N66" s="25">
        <v>0</v>
      </c>
      <c r="O66" s="25">
        <v>0</v>
      </c>
      <c r="P66" s="25">
        <v>0</v>
      </c>
      <c r="Q66" s="25">
        <v>0</v>
      </c>
      <c r="R66" s="25">
        <v>0</v>
      </c>
      <c r="S66" s="25">
        <v>0</v>
      </c>
      <c r="T66" s="25">
        <v>0</v>
      </c>
      <c r="U66" s="25">
        <v>0</v>
      </c>
      <c r="V66" s="26">
        <v>100</v>
      </c>
      <c r="W66" s="25">
        <f t="shared" si="3"/>
        <v>1521.2</v>
      </c>
      <c r="X66" s="27"/>
      <c r="Y66" s="25">
        <v>0</v>
      </c>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row>
    <row r="67" spans="1:100" ht="78.75">
      <c r="A67" s="5" t="s">
        <v>192</v>
      </c>
      <c r="B67" s="5" t="s">
        <v>85</v>
      </c>
      <c r="C67" s="5" t="s">
        <v>86</v>
      </c>
      <c r="D67" s="5" t="s">
        <v>64</v>
      </c>
      <c r="E67" s="5" t="s">
        <v>199</v>
      </c>
      <c r="F67" s="37" t="s">
        <v>200</v>
      </c>
      <c r="G67" s="34" t="s">
        <v>201</v>
      </c>
      <c r="H67" s="25">
        <v>3179</v>
      </c>
      <c r="I67" s="25">
        <f t="shared" si="6"/>
        <v>3020.05</v>
      </c>
      <c r="J67" s="25">
        <f t="shared" si="8"/>
        <v>2543.2</v>
      </c>
      <c r="K67" s="25">
        <v>0</v>
      </c>
      <c r="L67" s="25">
        <v>0</v>
      </c>
      <c r="M67" s="25">
        <v>210</v>
      </c>
      <c r="N67" s="25">
        <v>0</v>
      </c>
      <c r="O67" s="25">
        <v>0</v>
      </c>
      <c r="P67" s="25">
        <v>0</v>
      </c>
      <c r="Q67" s="25">
        <v>0</v>
      </c>
      <c r="R67" s="25">
        <v>0</v>
      </c>
      <c r="S67" s="25">
        <v>0</v>
      </c>
      <c r="T67" s="25">
        <v>0</v>
      </c>
      <c r="U67" s="25">
        <v>0</v>
      </c>
      <c r="V67" s="26">
        <v>100</v>
      </c>
      <c r="W67" s="25">
        <f t="shared" si="3"/>
        <v>2753.2</v>
      </c>
      <c r="X67" s="27"/>
      <c r="Y67" s="25">
        <v>0</v>
      </c>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row>
    <row r="68" spans="1:100" ht="28.5">
      <c r="A68" s="5" t="s">
        <v>202</v>
      </c>
      <c r="D68" s="5" t="s">
        <v>64</v>
      </c>
      <c r="E68" s="5" t="s">
        <v>203</v>
      </c>
      <c r="F68" s="37"/>
      <c r="G68" s="40" t="s">
        <v>293</v>
      </c>
      <c r="H68" s="25">
        <v>179</v>
      </c>
      <c r="I68" s="25">
        <f t="shared" si="6"/>
        <v>170.05</v>
      </c>
      <c r="J68" s="25">
        <f t="shared" si="8"/>
        <v>143.2</v>
      </c>
      <c r="K68" s="25">
        <v>0</v>
      </c>
      <c r="L68" s="25">
        <v>0</v>
      </c>
      <c r="M68" s="25">
        <v>0</v>
      </c>
      <c r="N68" s="25">
        <v>0</v>
      </c>
      <c r="O68" s="25">
        <v>0</v>
      </c>
      <c r="P68" s="25">
        <v>0</v>
      </c>
      <c r="Q68" s="25">
        <v>0</v>
      </c>
      <c r="R68" s="25">
        <v>0</v>
      </c>
      <c r="S68" s="25">
        <v>0</v>
      </c>
      <c r="T68" s="25">
        <v>0</v>
      </c>
      <c r="U68" s="25">
        <v>0</v>
      </c>
      <c r="V68" s="26">
        <v>100</v>
      </c>
      <c r="W68" s="25">
        <f t="shared" si="3"/>
        <v>143.2</v>
      </c>
      <c r="X68" s="27"/>
      <c r="Y68" s="25">
        <v>0</v>
      </c>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row>
    <row r="69" spans="1:100" ht="28.5">
      <c r="A69" s="5" t="s">
        <v>202</v>
      </c>
      <c r="D69" s="5" t="s">
        <v>64</v>
      </c>
      <c r="E69" s="5" t="s">
        <v>204</v>
      </c>
      <c r="F69" s="37"/>
      <c r="G69" s="40" t="s">
        <v>294</v>
      </c>
      <c r="H69" s="25">
        <v>379</v>
      </c>
      <c r="I69" s="25">
        <f t="shared" si="6"/>
        <v>360.05</v>
      </c>
      <c r="J69" s="25">
        <f t="shared" si="8"/>
        <v>303.2</v>
      </c>
      <c r="K69" s="25">
        <v>0</v>
      </c>
      <c r="L69" s="25">
        <v>0</v>
      </c>
      <c r="M69" s="25">
        <v>0</v>
      </c>
      <c r="N69" s="25">
        <v>0</v>
      </c>
      <c r="O69" s="25">
        <v>0</v>
      </c>
      <c r="P69" s="25">
        <v>0</v>
      </c>
      <c r="Q69" s="25">
        <v>0</v>
      </c>
      <c r="R69" s="25">
        <v>0</v>
      </c>
      <c r="S69" s="25">
        <v>0</v>
      </c>
      <c r="T69" s="25">
        <v>0</v>
      </c>
      <c r="U69" s="25">
        <v>0</v>
      </c>
      <c r="V69" s="26">
        <v>100</v>
      </c>
      <c r="W69" s="25">
        <f t="shared" si="3"/>
        <v>303.2</v>
      </c>
      <c r="X69" s="27"/>
      <c r="Y69" s="25">
        <v>0</v>
      </c>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row>
    <row r="70" spans="1:100" ht="27">
      <c r="A70" s="5" t="s">
        <v>202</v>
      </c>
      <c r="D70" s="5" t="s">
        <v>64</v>
      </c>
      <c r="E70" s="5" t="s">
        <v>205</v>
      </c>
      <c r="F70" s="37"/>
      <c r="G70" s="47" t="s">
        <v>295</v>
      </c>
      <c r="H70" s="25">
        <v>1999</v>
      </c>
      <c r="I70" s="25">
        <f t="shared" si="6"/>
        <v>1899.05</v>
      </c>
      <c r="J70" s="25">
        <f t="shared" si="8"/>
        <v>1599.2</v>
      </c>
      <c r="K70" s="25">
        <v>0</v>
      </c>
      <c r="L70" s="25">
        <v>0</v>
      </c>
      <c r="M70" s="25">
        <v>0</v>
      </c>
      <c r="N70" s="25">
        <v>0</v>
      </c>
      <c r="O70" s="25">
        <v>0</v>
      </c>
      <c r="P70" s="25">
        <v>0</v>
      </c>
      <c r="Q70" s="25">
        <v>0</v>
      </c>
      <c r="R70" s="25">
        <v>0</v>
      </c>
      <c r="S70" s="25">
        <v>0</v>
      </c>
      <c r="T70" s="25">
        <v>0</v>
      </c>
      <c r="U70" s="25">
        <v>0</v>
      </c>
      <c r="V70" s="26">
        <v>100</v>
      </c>
      <c r="W70" s="25">
        <f t="shared" si="3"/>
        <v>1599.2</v>
      </c>
      <c r="X70" s="27"/>
      <c r="Y70" s="25">
        <v>0</v>
      </c>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row>
    <row r="71" spans="1:100" ht="27">
      <c r="A71" s="5" t="s">
        <v>202</v>
      </c>
      <c r="D71" s="5" t="s">
        <v>64</v>
      </c>
      <c r="E71" s="5" t="s">
        <v>206</v>
      </c>
      <c r="F71" s="37"/>
      <c r="G71" s="47" t="s">
        <v>296</v>
      </c>
      <c r="H71" s="25">
        <v>2499</v>
      </c>
      <c r="I71" s="25">
        <f t="shared" si="6"/>
        <v>2374.05</v>
      </c>
      <c r="J71" s="25">
        <f t="shared" si="8"/>
        <v>1999.2</v>
      </c>
      <c r="K71" s="25">
        <v>0</v>
      </c>
      <c r="L71" s="25">
        <v>0</v>
      </c>
      <c r="M71" s="25">
        <v>0</v>
      </c>
      <c r="N71" s="25">
        <v>0</v>
      </c>
      <c r="O71" s="25">
        <v>0</v>
      </c>
      <c r="P71" s="25">
        <v>0</v>
      </c>
      <c r="Q71" s="25">
        <v>0</v>
      </c>
      <c r="R71" s="25">
        <v>0</v>
      </c>
      <c r="S71" s="25">
        <v>0</v>
      </c>
      <c r="T71" s="25">
        <v>0</v>
      </c>
      <c r="U71" s="25">
        <v>0</v>
      </c>
      <c r="V71" s="26">
        <v>100</v>
      </c>
      <c r="W71" s="25">
        <f t="shared" si="3"/>
        <v>1999.2</v>
      </c>
      <c r="X71" s="27"/>
      <c r="Y71" s="25">
        <v>0</v>
      </c>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row>
    <row r="72" spans="1:100" ht="27">
      <c r="A72" s="5" t="s">
        <v>202</v>
      </c>
      <c r="D72" s="5" t="s">
        <v>64</v>
      </c>
      <c r="E72" s="5" t="s">
        <v>207</v>
      </c>
      <c r="F72" s="37"/>
      <c r="G72" s="47" t="s">
        <v>297</v>
      </c>
      <c r="H72" s="25">
        <v>999</v>
      </c>
      <c r="I72" s="25">
        <f t="shared" si="6"/>
        <v>949.05</v>
      </c>
      <c r="J72" s="25">
        <f t="shared" si="8"/>
        <v>799.2</v>
      </c>
      <c r="K72" s="25">
        <v>0</v>
      </c>
      <c r="L72" s="25">
        <v>0</v>
      </c>
      <c r="M72" s="25">
        <v>0</v>
      </c>
      <c r="N72" s="25">
        <v>0</v>
      </c>
      <c r="O72" s="25">
        <v>0</v>
      </c>
      <c r="P72" s="25">
        <v>0</v>
      </c>
      <c r="Q72" s="25">
        <v>0</v>
      </c>
      <c r="R72" s="25">
        <v>0</v>
      </c>
      <c r="S72" s="25">
        <v>0</v>
      </c>
      <c r="T72" s="25">
        <v>0</v>
      </c>
      <c r="U72" s="25">
        <v>0</v>
      </c>
      <c r="V72" s="26">
        <v>100</v>
      </c>
      <c r="W72" s="25">
        <f t="shared" si="3"/>
        <v>799.2</v>
      </c>
      <c r="X72" s="27"/>
      <c r="Y72" s="25">
        <v>0</v>
      </c>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row>
    <row r="73" spans="1:100" ht="27">
      <c r="A73" s="5" t="s">
        <v>202</v>
      </c>
      <c r="D73" s="5" t="s">
        <v>64</v>
      </c>
      <c r="E73" s="5" t="s">
        <v>208</v>
      </c>
      <c r="F73" s="37"/>
      <c r="G73" s="47" t="s">
        <v>209</v>
      </c>
      <c r="H73" s="25">
        <v>249</v>
      </c>
      <c r="I73" s="25">
        <f t="shared" si="6"/>
        <v>236.55</v>
      </c>
      <c r="J73" s="25">
        <f t="shared" si="8"/>
        <v>199.2</v>
      </c>
      <c r="K73" s="25">
        <v>0</v>
      </c>
      <c r="L73" s="25">
        <v>0</v>
      </c>
      <c r="M73" s="25">
        <v>0</v>
      </c>
      <c r="N73" s="25">
        <v>0</v>
      </c>
      <c r="O73" s="25">
        <v>0</v>
      </c>
      <c r="P73" s="25">
        <v>0</v>
      </c>
      <c r="Q73" s="25">
        <v>0</v>
      </c>
      <c r="R73" s="25">
        <v>0</v>
      </c>
      <c r="S73" s="25">
        <v>0</v>
      </c>
      <c r="T73" s="25">
        <v>0</v>
      </c>
      <c r="U73" s="25">
        <v>0</v>
      </c>
      <c r="V73" s="26">
        <v>100</v>
      </c>
      <c r="W73" s="25">
        <f t="shared" si="3"/>
        <v>199.2</v>
      </c>
      <c r="X73" s="27"/>
      <c r="Y73" s="25">
        <v>0</v>
      </c>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row>
    <row r="74" spans="1:100" ht="27">
      <c r="A74" s="5" t="s">
        <v>202</v>
      </c>
      <c r="D74" s="5" t="s">
        <v>64</v>
      </c>
      <c r="E74" s="5" t="s">
        <v>210</v>
      </c>
      <c r="F74" s="37"/>
      <c r="G74" s="47" t="s">
        <v>298</v>
      </c>
      <c r="H74" s="25">
        <v>149</v>
      </c>
      <c r="I74" s="25">
        <f t="shared" si="6"/>
        <v>141.55</v>
      </c>
      <c r="J74" s="25">
        <f t="shared" si="8"/>
        <v>119.2</v>
      </c>
      <c r="K74" s="25">
        <v>0</v>
      </c>
      <c r="L74" s="25">
        <v>0</v>
      </c>
      <c r="M74" s="25">
        <v>0</v>
      </c>
      <c r="N74" s="25">
        <v>0</v>
      </c>
      <c r="O74" s="25">
        <v>0</v>
      </c>
      <c r="P74" s="25">
        <v>0</v>
      </c>
      <c r="Q74" s="25">
        <v>0</v>
      </c>
      <c r="R74" s="25">
        <v>0</v>
      </c>
      <c r="S74" s="25">
        <v>0</v>
      </c>
      <c r="T74" s="25">
        <v>0</v>
      </c>
      <c r="U74" s="25">
        <v>0</v>
      </c>
      <c r="V74" s="26">
        <v>100</v>
      </c>
      <c r="W74" s="25">
        <f t="shared" si="3"/>
        <v>119.2</v>
      </c>
      <c r="X74" s="27"/>
      <c r="Y74" s="25">
        <v>0</v>
      </c>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row>
    <row r="75" spans="1:100" ht="27">
      <c r="A75" s="5" t="s">
        <v>202</v>
      </c>
      <c r="D75" s="5" t="s">
        <v>64</v>
      </c>
      <c r="E75" s="5" t="s">
        <v>211</v>
      </c>
      <c r="F75" s="37"/>
      <c r="G75" s="47" t="s">
        <v>299</v>
      </c>
      <c r="H75" s="25">
        <v>1999</v>
      </c>
      <c r="I75" s="25">
        <f t="shared" si="6"/>
        <v>1899.05</v>
      </c>
      <c r="J75" s="25">
        <f t="shared" si="8"/>
        <v>1599.2</v>
      </c>
      <c r="K75" s="25">
        <v>0</v>
      </c>
      <c r="L75" s="25">
        <v>0</v>
      </c>
      <c r="M75" s="25">
        <v>0</v>
      </c>
      <c r="N75" s="25">
        <v>0</v>
      </c>
      <c r="O75" s="25">
        <v>0</v>
      </c>
      <c r="P75" s="25">
        <v>0</v>
      </c>
      <c r="Q75" s="25">
        <v>0</v>
      </c>
      <c r="R75" s="25">
        <v>0</v>
      </c>
      <c r="S75" s="25">
        <v>0</v>
      </c>
      <c r="T75" s="25">
        <v>0</v>
      </c>
      <c r="U75" s="25">
        <v>0</v>
      </c>
      <c r="V75" s="26">
        <v>100</v>
      </c>
      <c r="W75" s="25">
        <f t="shared" si="3"/>
        <v>1599.2</v>
      </c>
      <c r="X75" s="27"/>
      <c r="Y75" s="25">
        <v>0</v>
      </c>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row>
    <row r="76" spans="1:100" ht="27">
      <c r="A76" s="5" t="s">
        <v>202</v>
      </c>
      <c r="D76" s="5" t="s">
        <v>64</v>
      </c>
      <c r="E76" s="5" t="s">
        <v>212</v>
      </c>
      <c r="F76" s="37"/>
      <c r="G76" s="47" t="s">
        <v>300</v>
      </c>
      <c r="H76" s="25">
        <v>25</v>
      </c>
      <c r="I76" s="25">
        <f t="shared" si="6"/>
        <v>23.75</v>
      </c>
      <c r="J76" s="25">
        <f t="shared" si="8"/>
        <v>20</v>
      </c>
      <c r="K76" s="25">
        <v>0</v>
      </c>
      <c r="L76" s="25">
        <v>0</v>
      </c>
      <c r="M76" s="25">
        <v>0</v>
      </c>
      <c r="N76" s="25">
        <v>0</v>
      </c>
      <c r="O76" s="25">
        <v>0</v>
      </c>
      <c r="P76" s="25">
        <v>0</v>
      </c>
      <c r="Q76" s="25">
        <v>0</v>
      </c>
      <c r="R76" s="25">
        <v>0</v>
      </c>
      <c r="S76" s="25">
        <v>0</v>
      </c>
      <c r="T76" s="25">
        <v>0</v>
      </c>
      <c r="U76" s="25">
        <v>0</v>
      </c>
      <c r="V76" s="26">
        <v>100</v>
      </c>
      <c r="W76" s="25">
        <f t="shared" si="3"/>
        <v>20</v>
      </c>
      <c r="X76" s="27"/>
      <c r="Y76" s="25">
        <v>0</v>
      </c>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row>
    <row r="77" spans="1:100" ht="26.25">
      <c r="A77" s="5" t="s">
        <v>202</v>
      </c>
      <c r="D77" s="5" t="s">
        <v>64</v>
      </c>
      <c r="E77" s="5" t="s">
        <v>213</v>
      </c>
      <c r="F77" s="37"/>
      <c r="G77" s="34" t="s">
        <v>301</v>
      </c>
      <c r="H77" s="25">
        <v>40</v>
      </c>
      <c r="I77" s="25">
        <f t="shared" si="6"/>
        <v>38</v>
      </c>
      <c r="J77" s="25">
        <f t="shared" si="8"/>
        <v>32</v>
      </c>
      <c r="K77" s="25">
        <v>0</v>
      </c>
      <c r="L77" s="25">
        <v>0</v>
      </c>
      <c r="M77" s="25">
        <v>0</v>
      </c>
      <c r="N77" s="25">
        <v>0</v>
      </c>
      <c r="O77" s="25">
        <v>0</v>
      </c>
      <c r="P77" s="25">
        <v>0</v>
      </c>
      <c r="Q77" s="25">
        <v>0</v>
      </c>
      <c r="R77" s="25">
        <v>0</v>
      </c>
      <c r="S77" s="25">
        <v>0</v>
      </c>
      <c r="T77" s="25">
        <v>0</v>
      </c>
      <c r="U77" s="25">
        <v>0</v>
      </c>
      <c r="V77" s="26">
        <v>100</v>
      </c>
      <c r="W77" s="25">
        <f t="shared" si="3"/>
        <v>32</v>
      </c>
      <c r="X77" s="27"/>
      <c r="Y77" s="25">
        <v>0</v>
      </c>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c r="CU77" s="27"/>
      <c r="CV77" s="27"/>
    </row>
    <row r="78" spans="1:100" ht="26.25">
      <c r="A78" s="5" t="s">
        <v>192</v>
      </c>
      <c r="B78" s="5" t="s">
        <v>214</v>
      </c>
      <c r="C78" s="5" t="s">
        <v>215</v>
      </c>
      <c r="D78" s="5" t="s">
        <v>216</v>
      </c>
      <c r="E78" s="5" t="s">
        <v>217</v>
      </c>
      <c r="F78" s="37" t="s">
        <v>292</v>
      </c>
      <c r="G78" s="34">
        <v>16514</v>
      </c>
      <c r="H78" s="25">
        <v>4495</v>
      </c>
      <c r="I78" s="25">
        <f t="shared" si="6"/>
        <v>4270.25</v>
      </c>
      <c r="J78" s="25">
        <f aca="true" t="shared" si="9" ref="J78:J105">H78-(H78*0.15)</f>
        <v>3820.75</v>
      </c>
      <c r="K78" s="25">
        <v>0</v>
      </c>
      <c r="L78" s="25">
        <v>0</v>
      </c>
      <c r="M78" s="25">
        <v>210</v>
      </c>
      <c r="N78" s="25">
        <v>0</v>
      </c>
      <c r="O78" s="25">
        <v>0</v>
      </c>
      <c r="P78" s="25">
        <v>0</v>
      </c>
      <c r="Q78" s="25">
        <v>0</v>
      </c>
      <c r="R78" s="25">
        <v>0</v>
      </c>
      <c r="S78" s="25">
        <v>0</v>
      </c>
      <c r="T78" s="25">
        <v>0</v>
      </c>
      <c r="U78" s="25">
        <v>0</v>
      </c>
      <c r="V78" s="26">
        <v>100</v>
      </c>
      <c r="W78" s="25">
        <f t="shared" si="3"/>
        <v>4030.75</v>
      </c>
      <c r="X78" s="27"/>
      <c r="Y78" s="25">
        <v>0</v>
      </c>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row>
    <row r="79" spans="1:100" ht="26.25">
      <c r="A79" s="5" t="s">
        <v>192</v>
      </c>
      <c r="B79" s="5" t="s">
        <v>214</v>
      </c>
      <c r="C79" s="5" t="s">
        <v>215</v>
      </c>
      <c r="D79" s="5" t="s">
        <v>216</v>
      </c>
      <c r="E79" s="5" t="s">
        <v>218</v>
      </c>
      <c r="F79" s="5" t="s">
        <v>218</v>
      </c>
      <c r="G79" s="34">
        <v>16533</v>
      </c>
      <c r="H79" s="25">
        <v>3095</v>
      </c>
      <c r="I79" s="25">
        <f t="shared" si="6"/>
        <v>2940.25</v>
      </c>
      <c r="J79" s="25">
        <f t="shared" si="9"/>
        <v>2630.75</v>
      </c>
      <c r="K79" s="25">
        <v>0</v>
      </c>
      <c r="L79" s="25">
        <v>0</v>
      </c>
      <c r="M79" s="25">
        <v>210</v>
      </c>
      <c r="N79" s="25">
        <v>0</v>
      </c>
      <c r="O79" s="25">
        <v>0</v>
      </c>
      <c r="P79" s="25">
        <v>0</v>
      </c>
      <c r="Q79" s="25">
        <v>0</v>
      </c>
      <c r="R79" s="25">
        <v>0</v>
      </c>
      <c r="S79" s="25">
        <v>0</v>
      </c>
      <c r="T79" s="25">
        <v>0</v>
      </c>
      <c r="U79" s="25">
        <v>0</v>
      </c>
      <c r="V79" s="26">
        <v>100</v>
      </c>
      <c r="W79" s="25">
        <f t="shared" si="3"/>
        <v>2840.75</v>
      </c>
      <c r="X79" s="27"/>
      <c r="Y79" s="25">
        <v>0</v>
      </c>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c r="CU79" s="27"/>
      <c r="CV79" s="27"/>
    </row>
    <row r="80" spans="1:100" ht="26.25">
      <c r="A80" s="5" t="s">
        <v>192</v>
      </c>
      <c r="B80" s="5" t="s">
        <v>214</v>
      </c>
      <c r="C80" s="5" t="s">
        <v>215</v>
      </c>
      <c r="D80" s="5" t="s">
        <v>216</v>
      </c>
      <c r="E80" s="5" t="s">
        <v>219</v>
      </c>
      <c r="F80" s="5" t="s">
        <v>219</v>
      </c>
      <c r="G80" s="34">
        <v>16535</v>
      </c>
      <c r="H80" s="25">
        <v>4895</v>
      </c>
      <c r="I80" s="25">
        <f t="shared" si="6"/>
        <v>4650.25</v>
      </c>
      <c r="J80" s="25">
        <f t="shared" si="9"/>
        <v>4160.75</v>
      </c>
      <c r="K80" s="25">
        <v>0</v>
      </c>
      <c r="L80" s="25">
        <v>0</v>
      </c>
      <c r="M80" s="25">
        <v>210</v>
      </c>
      <c r="N80" s="25">
        <v>0</v>
      </c>
      <c r="O80" s="25">
        <v>0</v>
      </c>
      <c r="P80" s="25">
        <v>0</v>
      </c>
      <c r="Q80" s="25">
        <v>0</v>
      </c>
      <c r="R80" s="25">
        <v>0</v>
      </c>
      <c r="S80" s="25">
        <v>0</v>
      </c>
      <c r="T80" s="25">
        <v>0</v>
      </c>
      <c r="U80" s="25">
        <v>0</v>
      </c>
      <c r="V80" s="26">
        <v>100</v>
      </c>
      <c r="W80" s="25">
        <f t="shared" si="3"/>
        <v>4370.75</v>
      </c>
      <c r="X80" s="27"/>
      <c r="Y80" s="25">
        <v>0</v>
      </c>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row>
    <row r="81" spans="1:100" ht="26.25">
      <c r="A81" s="5" t="s">
        <v>192</v>
      </c>
      <c r="B81" s="5" t="s">
        <v>214</v>
      </c>
      <c r="C81" s="5" t="s">
        <v>215</v>
      </c>
      <c r="D81" s="5" t="s">
        <v>216</v>
      </c>
      <c r="E81" s="5" t="s">
        <v>220</v>
      </c>
      <c r="F81" s="5" t="s">
        <v>220</v>
      </c>
      <c r="G81" s="34">
        <v>16534</v>
      </c>
      <c r="H81" s="25">
        <v>3295</v>
      </c>
      <c r="I81" s="25">
        <f t="shared" si="6"/>
        <v>3130.25</v>
      </c>
      <c r="J81" s="25">
        <f t="shared" si="9"/>
        <v>2800.75</v>
      </c>
      <c r="K81" s="25">
        <v>0</v>
      </c>
      <c r="L81" s="25">
        <v>0</v>
      </c>
      <c r="M81" s="25">
        <v>210</v>
      </c>
      <c r="N81" s="25">
        <v>0</v>
      </c>
      <c r="O81" s="25">
        <v>0</v>
      </c>
      <c r="P81" s="25">
        <v>0</v>
      </c>
      <c r="Q81" s="25">
        <v>0</v>
      </c>
      <c r="R81" s="25">
        <v>0</v>
      </c>
      <c r="S81" s="25">
        <v>0</v>
      </c>
      <c r="T81" s="25">
        <v>0</v>
      </c>
      <c r="U81" s="25">
        <v>0</v>
      </c>
      <c r="V81" s="26">
        <v>100</v>
      </c>
      <c r="W81" s="25">
        <f t="shared" si="3"/>
        <v>3010.75</v>
      </c>
      <c r="X81" s="27"/>
      <c r="Y81" s="25">
        <v>0</v>
      </c>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row>
    <row r="82" spans="1:100" ht="26.25">
      <c r="A82" s="5" t="s">
        <v>192</v>
      </c>
      <c r="B82" s="5" t="s">
        <v>214</v>
      </c>
      <c r="C82" s="5" t="s">
        <v>215</v>
      </c>
      <c r="D82" s="5" t="s">
        <v>216</v>
      </c>
      <c r="E82" s="5" t="s">
        <v>221</v>
      </c>
      <c r="F82" s="5" t="s">
        <v>221</v>
      </c>
      <c r="G82" s="34">
        <v>16173</v>
      </c>
      <c r="H82" s="25">
        <v>2895</v>
      </c>
      <c r="I82" s="25">
        <f t="shared" si="6"/>
        <v>2750.25</v>
      </c>
      <c r="J82" s="25">
        <f t="shared" si="9"/>
        <v>2460.75</v>
      </c>
      <c r="K82" s="25">
        <v>0</v>
      </c>
      <c r="L82" s="25">
        <v>0</v>
      </c>
      <c r="M82" s="25">
        <v>210</v>
      </c>
      <c r="N82" s="25">
        <v>0</v>
      </c>
      <c r="O82" s="25">
        <v>0</v>
      </c>
      <c r="P82" s="25">
        <v>0</v>
      </c>
      <c r="Q82" s="25">
        <v>0</v>
      </c>
      <c r="R82" s="25">
        <v>0</v>
      </c>
      <c r="S82" s="25">
        <v>0</v>
      </c>
      <c r="T82" s="25">
        <v>0</v>
      </c>
      <c r="U82" s="25">
        <v>0</v>
      </c>
      <c r="V82" s="26">
        <v>100</v>
      </c>
      <c r="W82" s="25">
        <f t="shared" si="3"/>
        <v>2670.75</v>
      </c>
      <c r="X82" s="27"/>
      <c r="Y82" s="25">
        <v>0</v>
      </c>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row>
    <row r="83" spans="1:100" ht="26.25">
      <c r="A83" s="5" t="s">
        <v>192</v>
      </c>
      <c r="B83" s="5" t="s">
        <v>214</v>
      </c>
      <c r="C83" s="5" t="s">
        <v>215</v>
      </c>
      <c r="D83" s="5" t="s">
        <v>216</v>
      </c>
      <c r="E83" s="5" t="s">
        <v>222</v>
      </c>
      <c r="F83" s="5" t="s">
        <v>222</v>
      </c>
      <c r="G83" s="34">
        <v>16172</v>
      </c>
      <c r="H83" s="25">
        <v>2995</v>
      </c>
      <c r="I83" s="25">
        <f t="shared" si="6"/>
        <v>2845.25</v>
      </c>
      <c r="J83" s="25">
        <f t="shared" si="9"/>
        <v>2545.75</v>
      </c>
      <c r="K83" s="25">
        <v>0</v>
      </c>
      <c r="L83" s="25">
        <v>0</v>
      </c>
      <c r="M83" s="25">
        <v>210</v>
      </c>
      <c r="N83" s="25">
        <v>0</v>
      </c>
      <c r="O83" s="25">
        <v>0</v>
      </c>
      <c r="P83" s="25">
        <v>0</v>
      </c>
      <c r="Q83" s="25">
        <v>0</v>
      </c>
      <c r="R83" s="25">
        <v>0</v>
      </c>
      <c r="S83" s="25">
        <v>0</v>
      </c>
      <c r="T83" s="25">
        <v>0</v>
      </c>
      <c r="U83" s="25">
        <v>0</v>
      </c>
      <c r="V83" s="26">
        <v>100</v>
      </c>
      <c r="W83" s="25">
        <f aca="true" t="shared" si="10" ref="W83:W116">J83+M83</f>
        <v>2755.75</v>
      </c>
      <c r="X83" s="27"/>
      <c r="Y83" s="25">
        <v>0</v>
      </c>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row>
    <row r="84" spans="1:100" ht="26.25">
      <c r="A84" s="5" t="s">
        <v>192</v>
      </c>
      <c r="B84" s="5" t="s">
        <v>214</v>
      </c>
      <c r="C84" s="5" t="s">
        <v>215</v>
      </c>
      <c r="D84" s="5" t="s">
        <v>216</v>
      </c>
      <c r="E84" s="5" t="s">
        <v>223</v>
      </c>
      <c r="F84" s="5" t="s">
        <v>223</v>
      </c>
      <c r="G84" s="34">
        <v>16179</v>
      </c>
      <c r="H84" s="25">
        <v>6595</v>
      </c>
      <c r="I84" s="25">
        <f t="shared" si="6"/>
        <v>6265.25</v>
      </c>
      <c r="J84" s="25">
        <f t="shared" si="9"/>
        <v>5605.75</v>
      </c>
      <c r="K84" s="25">
        <v>0</v>
      </c>
      <c r="L84" s="25">
        <v>0</v>
      </c>
      <c r="M84" s="25">
        <v>210</v>
      </c>
      <c r="N84" s="25">
        <v>0</v>
      </c>
      <c r="O84" s="25">
        <v>0</v>
      </c>
      <c r="P84" s="25">
        <v>0</v>
      </c>
      <c r="Q84" s="25">
        <v>0</v>
      </c>
      <c r="R84" s="25">
        <v>0</v>
      </c>
      <c r="S84" s="25">
        <v>0</v>
      </c>
      <c r="T84" s="25">
        <v>0</v>
      </c>
      <c r="U84" s="25">
        <v>0</v>
      </c>
      <c r="V84" s="26">
        <v>100</v>
      </c>
      <c r="W84" s="25">
        <f t="shared" si="10"/>
        <v>5815.75</v>
      </c>
      <c r="X84" s="27"/>
      <c r="Y84" s="25">
        <v>0</v>
      </c>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row>
    <row r="85" spans="1:100" ht="26.25">
      <c r="A85" s="5" t="s">
        <v>192</v>
      </c>
      <c r="B85" s="5" t="s">
        <v>214</v>
      </c>
      <c r="C85" s="5" t="s">
        <v>215</v>
      </c>
      <c r="D85" s="5" t="s">
        <v>216</v>
      </c>
      <c r="E85" s="5" t="s">
        <v>224</v>
      </c>
      <c r="F85" s="5" t="s">
        <v>224</v>
      </c>
      <c r="G85" s="34">
        <v>16178</v>
      </c>
      <c r="H85" s="25">
        <v>6495</v>
      </c>
      <c r="I85" s="25">
        <f t="shared" si="6"/>
        <v>6170.25</v>
      </c>
      <c r="J85" s="25">
        <f t="shared" si="9"/>
        <v>5520.75</v>
      </c>
      <c r="K85" s="25">
        <v>0</v>
      </c>
      <c r="L85" s="25">
        <v>0</v>
      </c>
      <c r="M85" s="25">
        <v>210</v>
      </c>
      <c r="N85" s="25">
        <v>0</v>
      </c>
      <c r="O85" s="25">
        <v>0</v>
      </c>
      <c r="P85" s="25">
        <v>0</v>
      </c>
      <c r="Q85" s="25">
        <v>0</v>
      </c>
      <c r="R85" s="25">
        <v>0</v>
      </c>
      <c r="S85" s="25">
        <v>0</v>
      </c>
      <c r="T85" s="25">
        <v>0</v>
      </c>
      <c r="U85" s="25">
        <v>0</v>
      </c>
      <c r="V85" s="26">
        <v>100</v>
      </c>
      <c r="W85" s="25">
        <f t="shared" si="10"/>
        <v>5730.75</v>
      </c>
      <c r="X85" s="27"/>
      <c r="Y85" s="25">
        <v>0</v>
      </c>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row>
    <row r="86" spans="1:100" ht="28.5">
      <c r="A86" s="5" t="s">
        <v>202</v>
      </c>
      <c r="D86" s="5" t="s">
        <v>216</v>
      </c>
      <c r="E86" s="48" t="s">
        <v>225</v>
      </c>
      <c r="F86" s="37"/>
      <c r="G86" s="48">
        <v>10301</v>
      </c>
      <c r="H86" s="25">
        <v>729.27</v>
      </c>
      <c r="I86" s="25">
        <f t="shared" si="6"/>
        <v>692.8065</v>
      </c>
      <c r="J86" s="25">
        <f t="shared" si="9"/>
        <v>619.8795</v>
      </c>
      <c r="K86" s="25">
        <v>0</v>
      </c>
      <c r="L86" s="25">
        <v>0</v>
      </c>
      <c r="M86" s="25">
        <v>0</v>
      </c>
      <c r="N86" s="25">
        <v>0</v>
      </c>
      <c r="O86" s="25">
        <v>0</v>
      </c>
      <c r="P86" s="25">
        <v>0</v>
      </c>
      <c r="Q86" s="25">
        <v>0</v>
      </c>
      <c r="R86" s="25">
        <v>0</v>
      </c>
      <c r="S86" s="25">
        <v>0</v>
      </c>
      <c r="T86" s="25">
        <v>0</v>
      </c>
      <c r="U86" s="25">
        <v>0</v>
      </c>
      <c r="V86" s="26">
        <v>100</v>
      </c>
      <c r="W86" s="25">
        <f t="shared" si="10"/>
        <v>619.8795</v>
      </c>
      <c r="X86" s="27"/>
      <c r="Y86" s="25">
        <v>0</v>
      </c>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row>
    <row r="87" spans="1:100" ht="28.5">
      <c r="A87" s="5" t="s">
        <v>202</v>
      </c>
      <c r="D87" s="5" t="s">
        <v>216</v>
      </c>
      <c r="E87" s="48" t="s">
        <v>226</v>
      </c>
      <c r="F87" s="37"/>
      <c r="G87" s="48">
        <v>10951</v>
      </c>
      <c r="H87" s="25">
        <v>546.19</v>
      </c>
      <c r="I87" s="25">
        <f t="shared" si="6"/>
        <v>518.8805000000001</v>
      </c>
      <c r="J87" s="25">
        <f t="shared" si="9"/>
        <v>464.26150000000007</v>
      </c>
      <c r="K87" s="25">
        <v>0</v>
      </c>
      <c r="L87" s="25">
        <v>0</v>
      </c>
      <c r="M87" s="25">
        <v>0</v>
      </c>
      <c r="N87" s="25">
        <v>0</v>
      </c>
      <c r="O87" s="25">
        <v>0</v>
      </c>
      <c r="P87" s="25">
        <v>0</v>
      </c>
      <c r="Q87" s="25">
        <v>0</v>
      </c>
      <c r="R87" s="25">
        <v>0</v>
      </c>
      <c r="S87" s="25">
        <v>0</v>
      </c>
      <c r="T87" s="25">
        <v>0</v>
      </c>
      <c r="U87" s="25">
        <v>0</v>
      </c>
      <c r="V87" s="26">
        <v>100</v>
      </c>
      <c r="W87" s="25">
        <f t="shared" si="10"/>
        <v>464.26150000000007</v>
      </c>
      <c r="X87" s="27"/>
      <c r="Y87" s="25">
        <v>0</v>
      </c>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row>
    <row r="88" spans="1:100" ht="28.5">
      <c r="A88" s="5" t="s">
        <v>202</v>
      </c>
      <c r="D88" s="5" t="s">
        <v>216</v>
      </c>
      <c r="E88" s="48" t="s">
        <v>227</v>
      </c>
      <c r="F88" s="37"/>
      <c r="G88" s="48">
        <v>10304</v>
      </c>
      <c r="H88" s="25">
        <v>73.23</v>
      </c>
      <c r="I88" s="25">
        <f t="shared" si="6"/>
        <v>69.5685</v>
      </c>
      <c r="J88" s="25">
        <f t="shared" si="9"/>
        <v>62.24550000000001</v>
      </c>
      <c r="K88" s="25">
        <v>0</v>
      </c>
      <c r="L88" s="25">
        <v>0</v>
      </c>
      <c r="M88" s="25">
        <v>0</v>
      </c>
      <c r="N88" s="25">
        <v>0</v>
      </c>
      <c r="O88" s="25">
        <v>0</v>
      </c>
      <c r="P88" s="25">
        <v>0</v>
      </c>
      <c r="Q88" s="25">
        <v>0</v>
      </c>
      <c r="R88" s="25">
        <v>0</v>
      </c>
      <c r="S88" s="25">
        <v>0</v>
      </c>
      <c r="T88" s="25">
        <v>0</v>
      </c>
      <c r="U88" s="25">
        <v>0</v>
      </c>
      <c r="V88" s="26">
        <v>100</v>
      </c>
      <c r="W88" s="25">
        <f t="shared" si="10"/>
        <v>62.24550000000001</v>
      </c>
      <c r="X88" s="27"/>
      <c r="Y88" s="25">
        <v>0</v>
      </c>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row>
    <row r="89" spans="1:100" ht="28.5">
      <c r="A89" s="5" t="s">
        <v>202</v>
      </c>
      <c r="D89" s="5" t="s">
        <v>216</v>
      </c>
      <c r="E89" s="48" t="s">
        <v>228</v>
      </c>
      <c r="F89" s="37"/>
      <c r="G89" s="48">
        <v>10302</v>
      </c>
      <c r="H89" s="25">
        <v>1217.49</v>
      </c>
      <c r="I89" s="25">
        <f t="shared" si="6"/>
        <v>1156.6155</v>
      </c>
      <c r="J89" s="25">
        <f t="shared" si="9"/>
        <v>1034.8665</v>
      </c>
      <c r="K89" s="25">
        <v>0</v>
      </c>
      <c r="L89" s="25">
        <v>0</v>
      </c>
      <c r="M89" s="25">
        <v>0</v>
      </c>
      <c r="N89" s="25">
        <v>0</v>
      </c>
      <c r="O89" s="25">
        <v>0</v>
      </c>
      <c r="P89" s="25">
        <v>0</v>
      </c>
      <c r="Q89" s="25">
        <v>0</v>
      </c>
      <c r="R89" s="25">
        <v>0</v>
      </c>
      <c r="S89" s="25">
        <v>0</v>
      </c>
      <c r="T89" s="25">
        <v>0</v>
      </c>
      <c r="U89" s="25">
        <v>0</v>
      </c>
      <c r="V89" s="26">
        <v>100</v>
      </c>
      <c r="W89" s="25">
        <f t="shared" si="10"/>
        <v>1034.8665</v>
      </c>
      <c r="X89" s="27"/>
      <c r="Y89" s="25">
        <v>0</v>
      </c>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row>
    <row r="90" spans="1:100" ht="14.25">
      <c r="A90" s="5" t="s">
        <v>202</v>
      </c>
      <c r="D90" s="5" t="s">
        <v>216</v>
      </c>
      <c r="E90" s="48" t="s">
        <v>229</v>
      </c>
      <c r="F90" s="37"/>
      <c r="G90" s="48">
        <v>16106</v>
      </c>
      <c r="H90" s="25">
        <v>119</v>
      </c>
      <c r="I90" s="25">
        <f t="shared" si="6"/>
        <v>113.05</v>
      </c>
      <c r="J90" s="25">
        <f t="shared" si="9"/>
        <v>101.15</v>
      </c>
      <c r="K90" s="25">
        <v>0</v>
      </c>
      <c r="L90" s="25">
        <v>0</v>
      </c>
      <c r="M90" s="25">
        <v>0</v>
      </c>
      <c r="N90" s="25">
        <v>0</v>
      </c>
      <c r="O90" s="25">
        <v>0</v>
      </c>
      <c r="P90" s="25">
        <v>0</v>
      </c>
      <c r="Q90" s="25">
        <v>0</v>
      </c>
      <c r="R90" s="25">
        <v>0</v>
      </c>
      <c r="S90" s="25">
        <v>0</v>
      </c>
      <c r="T90" s="25">
        <v>0</v>
      </c>
      <c r="U90" s="25">
        <v>0</v>
      </c>
      <c r="V90" s="26">
        <v>100</v>
      </c>
      <c r="W90" s="25">
        <f t="shared" si="10"/>
        <v>101.15</v>
      </c>
      <c r="X90" s="27"/>
      <c r="Y90" s="25">
        <v>0</v>
      </c>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row>
    <row r="91" spans="1:100" ht="28.5">
      <c r="A91" s="5" t="s">
        <v>202</v>
      </c>
      <c r="D91" s="5" t="s">
        <v>216</v>
      </c>
      <c r="E91" s="48" t="s">
        <v>230</v>
      </c>
      <c r="F91" s="37"/>
      <c r="G91" s="48">
        <v>10303</v>
      </c>
      <c r="H91" s="25">
        <v>1067.97</v>
      </c>
      <c r="I91" s="25">
        <f t="shared" si="6"/>
        <v>1014.5715</v>
      </c>
      <c r="J91" s="25">
        <f t="shared" si="9"/>
        <v>907.7745</v>
      </c>
      <c r="K91" s="25">
        <v>0</v>
      </c>
      <c r="L91" s="25">
        <v>0</v>
      </c>
      <c r="M91" s="25">
        <v>0</v>
      </c>
      <c r="N91" s="25">
        <v>0</v>
      </c>
      <c r="O91" s="25">
        <v>0</v>
      </c>
      <c r="P91" s="25">
        <v>0</v>
      </c>
      <c r="Q91" s="25">
        <v>0</v>
      </c>
      <c r="R91" s="25">
        <v>0</v>
      </c>
      <c r="S91" s="25">
        <v>0</v>
      </c>
      <c r="T91" s="25">
        <v>0</v>
      </c>
      <c r="U91" s="25">
        <v>0</v>
      </c>
      <c r="V91" s="26">
        <v>100</v>
      </c>
      <c r="W91" s="25">
        <f t="shared" si="10"/>
        <v>907.7745</v>
      </c>
      <c r="X91" s="27"/>
      <c r="Y91" s="25">
        <v>0</v>
      </c>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row>
    <row r="92" spans="1:100" ht="26.25">
      <c r="A92" s="5" t="s">
        <v>192</v>
      </c>
      <c r="B92" s="5" t="s">
        <v>231</v>
      </c>
      <c r="C92" s="5" t="s">
        <v>232</v>
      </c>
      <c r="D92" s="5" t="s">
        <v>233</v>
      </c>
      <c r="E92" s="5" t="s">
        <v>234</v>
      </c>
      <c r="F92" s="37"/>
      <c r="G92" s="34" t="s">
        <v>235</v>
      </c>
      <c r="H92" s="25">
        <v>2039</v>
      </c>
      <c r="I92" s="25">
        <f t="shared" si="6"/>
        <v>1937.05</v>
      </c>
      <c r="J92" s="25">
        <f t="shared" si="9"/>
        <v>1733.15</v>
      </c>
      <c r="K92" s="25">
        <v>0</v>
      </c>
      <c r="L92" s="25">
        <v>0</v>
      </c>
      <c r="M92" s="25">
        <v>210</v>
      </c>
      <c r="N92" s="25">
        <v>0</v>
      </c>
      <c r="O92" s="25">
        <v>0</v>
      </c>
      <c r="P92" s="25">
        <v>0</v>
      </c>
      <c r="Q92" s="25">
        <v>0</v>
      </c>
      <c r="R92" s="25">
        <v>0</v>
      </c>
      <c r="S92" s="25">
        <v>0</v>
      </c>
      <c r="T92" s="25">
        <v>0</v>
      </c>
      <c r="U92" s="25">
        <v>0</v>
      </c>
      <c r="V92" s="26">
        <v>100</v>
      </c>
      <c r="W92" s="25">
        <f t="shared" si="10"/>
        <v>1943.15</v>
      </c>
      <c r="X92" s="27"/>
      <c r="Y92" s="25">
        <v>0</v>
      </c>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row>
    <row r="93" spans="1:100" ht="26.25">
      <c r="A93" s="5" t="s">
        <v>192</v>
      </c>
      <c r="B93" s="5" t="s">
        <v>231</v>
      </c>
      <c r="C93" s="5" t="s">
        <v>232</v>
      </c>
      <c r="D93" s="5" t="s">
        <v>233</v>
      </c>
      <c r="E93" s="5" t="s">
        <v>236</v>
      </c>
      <c r="F93" s="37"/>
      <c r="G93" s="34" t="s">
        <v>237</v>
      </c>
      <c r="H93" s="25">
        <v>2719</v>
      </c>
      <c r="I93" s="25">
        <f t="shared" si="6"/>
        <v>2583.05</v>
      </c>
      <c r="J93" s="25">
        <f t="shared" si="9"/>
        <v>2311.15</v>
      </c>
      <c r="K93" s="25">
        <v>0</v>
      </c>
      <c r="L93" s="25">
        <v>0</v>
      </c>
      <c r="M93" s="25">
        <v>210</v>
      </c>
      <c r="N93" s="25">
        <v>0</v>
      </c>
      <c r="O93" s="25">
        <v>0</v>
      </c>
      <c r="P93" s="25">
        <v>0</v>
      </c>
      <c r="Q93" s="25">
        <v>0</v>
      </c>
      <c r="R93" s="25">
        <v>0</v>
      </c>
      <c r="S93" s="25">
        <v>0</v>
      </c>
      <c r="T93" s="25">
        <v>0</v>
      </c>
      <c r="U93" s="25">
        <v>0</v>
      </c>
      <c r="V93" s="26">
        <v>100</v>
      </c>
      <c r="W93" s="25">
        <f t="shared" si="10"/>
        <v>2521.15</v>
      </c>
      <c r="X93" s="27"/>
      <c r="Y93" s="25">
        <v>0</v>
      </c>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row>
    <row r="94" spans="1:100" ht="26.25">
      <c r="A94" s="5" t="s">
        <v>192</v>
      </c>
      <c r="B94" s="5" t="s">
        <v>231</v>
      </c>
      <c r="C94" s="5" t="s">
        <v>232</v>
      </c>
      <c r="D94" s="5" t="s">
        <v>233</v>
      </c>
      <c r="E94" s="5" t="s">
        <v>238</v>
      </c>
      <c r="F94" s="37"/>
      <c r="G94" s="34" t="s">
        <v>239</v>
      </c>
      <c r="H94" s="25">
        <v>3569</v>
      </c>
      <c r="I94" s="25">
        <f t="shared" si="6"/>
        <v>3390.55</v>
      </c>
      <c r="J94" s="25">
        <f t="shared" si="9"/>
        <v>3033.65</v>
      </c>
      <c r="K94" s="25">
        <v>0</v>
      </c>
      <c r="L94" s="25">
        <v>0</v>
      </c>
      <c r="M94" s="25">
        <v>210</v>
      </c>
      <c r="N94" s="25">
        <v>0</v>
      </c>
      <c r="O94" s="25">
        <v>0</v>
      </c>
      <c r="P94" s="25">
        <v>0</v>
      </c>
      <c r="Q94" s="25">
        <v>0</v>
      </c>
      <c r="R94" s="25">
        <v>0</v>
      </c>
      <c r="S94" s="25">
        <v>0</v>
      </c>
      <c r="T94" s="25">
        <v>0</v>
      </c>
      <c r="U94" s="25">
        <v>0</v>
      </c>
      <c r="V94" s="26">
        <v>100</v>
      </c>
      <c r="W94" s="25">
        <f t="shared" si="10"/>
        <v>3243.65</v>
      </c>
      <c r="X94" s="27"/>
      <c r="Y94" s="25">
        <v>0</v>
      </c>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row>
    <row r="95" spans="1:100" ht="26.25">
      <c r="A95" s="5" t="s">
        <v>192</v>
      </c>
      <c r="B95" s="5" t="s">
        <v>231</v>
      </c>
      <c r="C95" s="5" t="s">
        <v>232</v>
      </c>
      <c r="D95" s="5" t="s">
        <v>233</v>
      </c>
      <c r="E95" s="5" t="s">
        <v>240</v>
      </c>
      <c r="F95" s="37"/>
      <c r="G95" s="34" t="s">
        <v>241</v>
      </c>
      <c r="H95" s="25">
        <v>4759</v>
      </c>
      <c r="I95" s="25">
        <f t="shared" si="6"/>
        <v>4521.05</v>
      </c>
      <c r="J95" s="25">
        <f t="shared" si="9"/>
        <v>4045.15</v>
      </c>
      <c r="K95" s="25">
        <v>0</v>
      </c>
      <c r="L95" s="25">
        <v>0</v>
      </c>
      <c r="M95" s="25">
        <v>210</v>
      </c>
      <c r="N95" s="25">
        <v>0</v>
      </c>
      <c r="O95" s="25">
        <v>0</v>
      </c>
      <c r="P95" s="25">
        <v>0</v>
      </c>
      <c r="Q95" s="25">
        <v>0</v>
      </c>
      <c r="R95" s="25">
        <v>0</v>
      </c>
      <c r="S95" s="25">
        <v>0</v>
      </c>
      <c r="T95" s="25">
        <v>0</v>
      </c>
      <c r="U95" s="25">
        <v>0</v>
      </c>
      <c r="V95" s="26">
        <v>100</v>
      </c>
      <c r="W95" s="25">
        <f t="shared" si="10"/>
        <v>4255.15</v>
      </c>
      <c r="X95" s="27"/>
      <c r="Y95" s="25">
        <v>0</v>
      </c>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row>
    <row r="96" spans="1:100" ht="26.25">
      <c r="A96" s="5" t="s">
        <v>192</v>
      </c>
      <c r="B96" s="5" t="s">
        <v>231</v>
      </c>
      <c r="C96" s="5" t="s">
        <v>232</v>
      </c>
      <c r="D96" s="5" t="s">
        <v>233</v>
      </c>
      <c r="E96" s="5" t="s">
        <v>242</v>
      </c>
      <c r="F96" s="37"/>
      <c r="G96" s="34" t="s">
        <v>243</v>
      </c>
      <c r="H96" s="25">
        <v>1599</v>
      </c>
      <c r="I96" s="25">
        <f t="shared" si="6"/>
        <v>1519.05</v>
      </c>
      <c r="J96" s="25">
        <f t="shared" si="9"/>
        <v>1359.15</v>
      </c>
      <c r="K96" s="25">
        <v>0</v>
      </c>
      <c r="L96" s="25">
        <v>0</v>
      </c>
      <c r="M96" s="25">
        <v>210</v>
      </c>
      <c r="N96" s="25">
        <v>0</v>
      </c>
      <c r="O96" s="25">
        <v>0</v>
      </c>
      <c r="P96" s="25">
        <v>0</v>
      </c>
      <c r="Q96" s="25">
        <v>0</v>
      </c>
      <c r="R96" s="25">
        <v>0</v>
      </c>
      <c r="S96" s="25">
        <v>0</v>
      </c>
      <c r="T96" s="25">
        <v>0</v>
      </c>
      <c r="U96" s="25">
        <v>0</v>
      </c>
      <c r="V96" s="26">
        <v>100</v>
      </c>
      <c r="W96" s="25">
        <f t="shared" si="10"/>
        <v>1569.15</v>
      </c>
      <c r="X96" s="27"/>
      <c r="Y96" s="25">
        <v>0</v>
      </c>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row>
    <row r="97" spans="1:100" ht="26.25">
      <c r="A97" s="5" t="s">
        <v>192</v>
      </c>
      <c r="B97" s="5" t="s">
        <v>231</v>
      </c>
      <c r="C97" s="5" t="s">
        <v>232</v>
      </c>
      <c r="D97" s="5" t="s">
        <v>233</v>
      </c>
      <c r="E97" s="5" t="s">
        <v>244</v>
      </c>
      <c r="F97" s="37"/>
      <c r="G97" s="34" t="s">
        <v>245</v>
      </c>
      <c r="H97" s="25">
        <v>3229</v>
      </c>
      <c r="I97" s="25">
        <f t="shared" si="6"/>
        <v>3067.55</v>
      </c>
      <c r="J97" s="25">
        <f t="shared" si="9"/>
        <v>2744.65</v>
      </c>
      <c r="K97" s="25">
        <v>0</v>
      </c>
      <c r="L97" s="25">
        <v>0</v>
      </c>
      <c r="M97" s="25">
        <v>210</v>
      </c>
      <c r="N97" s="25">
        <v>0</v>
      </c>
      <c r="O97" s="25">
        <v>0</v>
      </c>
      <c r="P97" s="25">
        <v>0</v>
      </c>
      <c r="Q97" s="25">
        <v>0</v>
      </c>
      <c r="R97" s="25">
        <v>0</v>
      </c>
      <c r="S97" s="25">
        <v>0</v>
      </c>
      <c r="T97" s="25">
        <v>0</v>
      </c>
      <c r="U97" s="25">
        <v>0</v>
      </c>
      <c r="V97" s="26">
        <v>100</v>
      </c>
      <c r="W97" s="25">
        <f t="shared" si="10"/>
        <v>2954.65</v>
      </c>
      <c r="X97" s="27"/>
      <c r="Y97" s="25">
        <v>0</v>
      </c>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row>
    <row r="98" spans="1:100" ht="26.25">
      <c r="A98" s="5" t="s">
        <v>192</v>
      </c>
      <c r="B98" s="5" t="s">
        <v>231</v>
      </c>
      <c r="C98" s="5" t="s">
        <v>232</v>
      </c>
      <c r="D98" s="5" t="s">
        <v>233</v>
      </c>
      <c r="E98" s="5" t="s">
        <v>246</v>
      </c>
      <c r="F98" s="37"/>
      <c r="G98" s="34" t="s">
        <v>247</v>
      </c>
      <c r="H98" s="25">
        <v>3909</v>
      </c>
      <c r="I98" s="25">
        <f t="shared" si="6"/>
        <v>3713.55</v>
      </c>
      <c r="J98" s="25">
        <f t="shared" si="9"/>
        <v>3322.65</v>
      </c>
      <c r="K98" s="25">
        <v>0</v>
      </c>
      <c r="L98" s="25">
        <v>0</v>
      </c>
      <c r="M98" s="25">
        <v>210</v>
      </c>
      <c r="N98" s="25">
        <v>0</v>
      </c>
      <c r="O98" s="25">
        <v>0</v>
      </c>
      <c r="P98" s="25">
        <v>0</v>
      </c>
      <c r="Q98" s="25">
        <v>0</v>
      </c>
      <c r="R98" s="25">
        <v>0</v>
      </c>
      <c r="S98" s="25">
        <v>0</v>
      </c>
      <c r="T98" s="25">
        <v>0</v>
      </c>
      <c r="U98" s="25">
        <v>0</v>
      </c>
      <c r="V98" s="26">
        <v>100</v>
      </c>
      <c r="W98" s="25">
        <f t="shared" si="10"/>
        <v>3532.65</v>
      </c>
      <c r="X98" s="27"/>
      <c r="Y98" s="25">
        <v>0</v>
      </c>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row>
    <row r="99" spans="1:100" ht="26.25">
      <c r="A99" s="5" t="s">
        <v>192</v>
      </c>
      <c r="B99" s="5" t="s">
        <v>231</v>
      </c>
      <c r="C99" s="5" t="s">
        <v>232</v>
      </c>
      <c r="D99" s="5" t="s">
        <v>233</v>
      </c>
      <c r="E99" s="5" t="s">
        <v>248</v>
      </c>
      <c r="F99" s="37"/>
      <c r="G99" s="34" t="s">
        <v>249</v>
      </c>
      <c r="H99" s="25">
        <v>4759</v>
      </c>
      <c r="I99" s="25">
        <f t="shared" si="6"/>
        <v>4521.05</v>
      </c>
      <c r="J99" s="25">
        <f t="shared" si="9"/>
        <v>4045.15</v>
      </c>
      <c r="K99" s="25">
        <v>0</v>
      </c>
      <c r="L99" s="25">
        <v>0</v>
      </c>
      <c r="M99" s="25">
        <v>210</v>
      </c>
      <c r="N99" s="25">
        <v>0</v>
      </c>
      <c r="O99" s="25">
        <v>0</v>
      </c>
      <c r="P99" s="25">
        <v>0</v>
      </c>
      <c r="Q99" s="25">
        <v>0</v>
      </c>
      <c r="R99" s="25">
        <v>0</v>
      </c>
      <c r="S99" s="25">
        <v>0</v>
      </c>
      <c r="T99" s="25">
        <v>0</v>
      </c>
      <c r="U99" s="25">
        <v>0</v>
      </c>
      <c r="V99" s="26">
        <v>100</v>
      </c>
      <c r="W99" s="25">
        <f t="shared" si="10"/>
        <v>4255.15</v>
      </c>
      <c r="X99" s="27"/>
      <c r="Y99" s="25">
        <v>0</v>
      </c>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row>
    <row r="100" spans="1:100" ht="26.25">
      <c r="A100" s="5" t="s">
        <v>192</v>
      </c>
      <c r="B100" s="5" t="s">
        <v>231</v>
      </c>
      <c r="C100" s="5" t="s">
        <v>232</v>
      </c>
      <c r="D100" s="5" t="s">
        <v>233</v>
      </c>
      <c r="E100" s="5" t="s">
        <v>250</v>
      </c>
      <c r="F100" s="37"/>
      <c r="G100" s="34" t="s">
        <v>251</v>
      </c>
      <c r="H100" s="25">
        <v>5949</v>
      </c>
      <c r="I100" s="25">
        <f t="shared" si="6"/>
        <v>5651.55</v>
      </c>
      <c r="J100" s="25">
        <f t="shared" si="9"/>
        <v>5056.65</v>
      </c>
      <c r="K100" s="25">
        <v>0</v>
      </c>
      <c r="L100" s="25">
        <v>0</v>
      </c>
      <c r="M100" s="25">
        <v>210</v>
      </c>
      <c r="N100" s="25">
        <v>0</v>
      </c>
      <c r="O100" s="25">
        <v>0</v>
      </c>
      <c r="P100" s="25">
        <v>0</v>
      </c>
      <c r="Q100" s="25">
        <v>0</v>
      </c>
      <c r="R100" s="25">
        <v>0</v>
      </c>
      <c r="S100" s="25">
        <v>0</v>
      </c>
      <c r="T100" s="25">
        <v>0</v>
      </c>
      <c r="U100" s="25">
        <v>0</v>
      </c>
      <c r="V100" s="26">
        <v>100</v>
      </c>
      <c r="W100" s="25">
        <f t="shared" si="10"/>
        <v>5266.65</v>
      </c>
      <c r="X100" s="27"/>
      <c r="Y100" s="25">
        <v>0</v>
      </c>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row>
    <row r="101" spans="1:100" ht="12.75">
      <c r="A101" s="5" t="s">
        <v>202</v>
      </c>
      <c r="D101" s="5" t="s">
        <v>233</v>
      </c>
      <c r="E101" s="5" t="s">
        <v>252</v>
      </c>
      <c r="F101" s="37"/>
      <c r="G101" s="34" t="s">
        <v>253</v>
      </c>
      <c r="H101" s="25">
        <v>999</v>
      </c>
      <c r="I101" s="25">
        <f t="shared" si="6"/>
        <v>949.05</v>
      </c>
      <c r="J101" s="25">
        <f t="shared" si="9"/>
        <v>849.15</v>
      </c>
      <c r="K101" s="25">
        <v>0</v>
      </c>
      <c r="L101" s="25">
        <v>0</v>
      </c>
      <c r="M101" s="25">
        <v>0</v>
      </c>
      <c r="N101" s="25">
        <v>0</v>
      </c>
      <c r="O101" s="25">
        <v>0</v>
      </c>
      <c r="P101" s="25">
        <v>0</v>
      </c>
      <c r="Q101" s="25">
        <v>0</v>
      </c>
      <c r="R101" s="25">
        <v>0</v>
      </c>
      <c r="S101" s="25">
        <v>0</v>
      </c>
      <c r="T101" s="25">
        <v>0</v>
      </c>
      <c r="U101" s="25">
        <v>0</v>
      </c>
      <c r="V101" s="26">
        <v>100</v>
      </c>
      <c r="W101" s="25">
        <f t="shared" si="10"/>
        <v>849.15</v>
      </c>
      <c r="X101" s="27"/>
      <c r="Y101" s="25">
        <v>0</v>
      </c>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row>
    <row r="102" spans="1:100" ht="12.75">
      <c r="A102" s="5" t="s">
        <v>202</v>
      </c>
      <c r="D102" s="5" t="s">
        <v>233</v>
      </c>
      <c r="E102" s="5" t="s">
        <v>254</v>
      </c>
      <c r="F102" s="37"/>
      <c r="G102" s="34" t="s">
        <v>255</v>
      </c>
      <c r="H102" s="25">
        <v>1019</v>
      </c>
      <c r="I102" s="25">
        <f t="shared" si="6"/>
        <v>968.05</v>
      </c>
      <c r="J102" s="25">
        <f t="shared" si="9"/>
        <v>866.15</v>
      </c>
      <c r="K102" s="25">
        <v>0</v>
      </c>
      <c r="L102" s="25">
        <v>0</v>
      </c>
      <c r="M102" s="25">
        <v>0</v>
      </c>
      <c r="N102" s="25">
        <v>0</v>
      </c>
      <c r="O102" s="25">
        <v>0</v>
      </c>
      <c r="P102" s="25">
        <v>0</v>
      </c>
      <c r="Q102" s="25">
        <v>0</v>
      </c>
      <c r="R102" s="25">
        <v>0</v>
      </c>
      <c r="S102" s="25">
        <v>0</v>
      </c>
      <c r="T102" s="25">
        <v>0</v>
      </c>
      <c r="U102" s="25">
        <v>0</v>
      </c>
      <c r="V102" s="26">
        <v>100</v>
      </c>
      <c r="W102" s="25">
        <f t="shared" si="10"/>
        <v>866.15</v>
      </c>
      <c r="X102" s="27"/>
      <c r="Y102" s="25">
        <v>0</v>
      </c>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row>
    <row r="103" spans="1:100" ht="12.75">
      <c r="A103" s="5" t="s">
        <v>202</v>
      </c>
      <c r="D103" s="5" t="s">
        <v>233</v>
      </c>
      <c r="E103" s="5" t="s">
        <v>256</v>
      </c>
      <c r="F103" s="37"/>
      <c r="G103" s="34" t="s">
        <v>257</v>
      </c>
      <c r="H103" s="25">
        <v>149</v>
      </c>
      <c r="I103" s="25">
        <f t="shared" si="6"/>
        <v>141.55</v>
      </c>
      <c r="J103" s="25">
        <f t="shared" si="9"/>
        <v>126.65</v>
      </c>
      <c r="K103" s="25">
        <v>0</v>
      </c>
      <c r="L103" s="25">
        <v>0</v>
      </c>
      <c r="M103" s="25">
        <v>0</v>
      </c>
      <c r="N103" s="25">
        <v>0</v>
      </c>
      <c r="O103" s="25">
        <v>0</v>
      </c>
      <c r="P103" s="25">
        <v>0</v>
      </c>
      <c r="Q103" s="25">
        <v>0</v>
      </c>
      <c r="R103" s="25">
        <v>0</v>
      </c>
      <c r="S103" s="25">
        <v>0</v>
      </c>
      <c r="T103" s="25">
        <v>0</v>
      </c>
      <c r="U103" s="25">
        <v>0</v>
      </c>
      <c r="V103" s="26">
        <v>100</v>
      </c>
      <c r="W103" s="25">
        <f t="shared" si="10"/>
        <v>126.65</v>
      </c>
      <c r="X103" s="27"/>
      <c r="Y103" s="25">
        <v>0</v>
      </c>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row>
    <row r="104" spans="1:100" ht="12.75">
      <c r="A104" s="5" t="s">
        <v>202</v>
      </c>
      <c r="D104" s="5" t="s">
        <v>233</v>
      </c>
      <c r="E104" s="5" t="s">
        <v>258</v>
      </c>
      <c r="F104" s="37"/>
      <c r="G104" s="34" t="s">
        <v>259</v>
      </c>
      <c r="H104" s="25">
        <v>189</v>
      </c>
      <c r="I104" s="25">
        <f t="shared" si="6"/>
        <v>179.55</v>
      </c>
      <c r="J104" s="25">
        <f t="shared" si="9"/>
        <v>160.65</v>
      </c>
      <c r="K104" s="25">
        <v>0</v>
      </c>
      <c r="L104" s="25">
        <v>0</v>
      </c>
      <c r="M104" s="25">
        <v>0</v>
      </c>
      <c r="N104" s="25">
        <v>0</v>
      </c>
      <c r="O104" s="25">
        <v>0</v>
      </c>
      <c r="P104" s="25">
        <v>0</v>
      </c>
      <c r="Q104" s="25">
        <v>0</v>
      </c>
      <c r="R104" s="25">
        <v>0</v>
      </c>
      <c r="S104" s="25">
        <v>0</v>
      </c>
      <c r="T104" s="25">
        <v>0</v>
      </c>
      <c r="U104" s="25">
        <v>0</v>
      </c>
      <c r="V104" s="26">
        <v>100</v>
      </c>
      <c r="W104" s="25">
        <f t="shared" si="10"/>
        <v>160.65</v>
      </c>
      <c r="X104" s="27"/>
      <c r="Y104" s="25">
        <v>0</v>
      </c>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row>
    <row r="105" spans="1:100" ht="12.75">
      <c r="A105" s="5" t="s">
        <v>202</v>
      </c>
      <c r="D105" s="5" t="s">
        <v>233</v>
      </c>
      <c r="E105" s="5" t="s">
        <v>260</v>
      </c>
      <c r="F105" s="37"/>
      <c r="G105" s="34" t="s">
        <v>261</v>
      </c>
      <c r="H105" s="25">
        <v>299</v>
      </c>
      <c r="I105" s="25">
        <f t="shared" si="6"/>
        <v>284.05</v>
      </c>
      <c r="J105" s="25">
        <f t="shared" si="9"/>
        <v>254.15</v>
      </c>
      <c r="K105" s="25">
        <v>0</v>
      </c>
      <c r="L105" s="25">
        <v>0</v>
      </c>
      <c r="M105" s="25">
        <v>0</v>
      </c>
      <c r="N105" s="25">
        <v>0</v>
      </c>
      <c r="O105" s="25">
        <v>0</v>
      </c>
      <c r="P105" s="25">
        <v>0</v>
      </c>
      <c r="Q105" s="25">
        <v>0</v>
      </c>
      <c r="R105" s="25">
        <v>0</v>
      </c>
      <c r="S105" s="25">
        <v>0</v>
      </c>
      <c r="T105" s="25">
        <v>0</v>
      </c>
      <c r="U105" s="25">
        <v>0</v>
      </c>
      <c r="V105" s="26">
        <v>100</v>
      </c>
      <c r="W105" s="25">
        <f t="shared" si="10"/>
        <v>254.15</v>
      </c>
      <c r="X105" s="27"/>
      <c r="Y105" s="25">
        <v>0</v>
      </c>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row>
    <row r="106" spans="1:100" ht="26.25">
      <c r="A106" s="5" t="s">
        <v>262</v>
      </c>
      <c r="D106" s="5" t="s">
        <v>263</v>
      </c>
      <c r="E106" s="5" t="s">
        <v>264</v>
      </c>
      <c r="F106" s="37" t="s">
        <v>265</v>
      </c>
      <c r="G106" s="34" t="s">
        <v>266</v>
      </c>
      <c r="H106" s="25">
        <v>624.52</v>
      </c>
      <c r="I106" s="25">
        <f t="shared" si="6"/>
        <v>593.294</v>
      </c>
      <c r="J106" s="25">
        <f aca="true" t="shared" si="11" ref="J106:J120">H106-(H106*0.2)</f>
        <v>499.616</v>
      </c>
      <c r="K106" s="25">
        <v>0</v>
      </c>
      <c r="L106" s="25">
        <v>0</v>
      </c>
      <c r="M106" s="25">
        <v>210</v>
      </c>
      <c r="N106" s="25">
        <v>0</v>
      </c>
      <c r="O106" s="25">
        <v>0</v>
      </c>
      <c r="P106" s="25">
        <v>0</v>
      </c>
      <c r="Q106" s="25">
        <v>0</v>
      </c>
      <c r="R106" s="25">
        <v>0</v>
      </c>
      <c r="S106" s="25">
        <v>0</v>
      </c>
      <c r="T106" s="25">
        <v>0</v>
      </c>
      <c r="U106" s="25">
        <v>0</v>
      </c>
      <c r="V106" s="26">
        <v>100</v>
      </c>
      <c r="W106" s="25">
        <f t="shared" si="10"/>
        <v>709.616</v>
      </c>
      <c r="X106" s="27"/>
      <c r="Y106" s="25">
        <v>0</v>
      </c>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row>
    <row r="107" spans="1:100" ht="39">
      <c r="A107" s="5" t="s">
        <v>262</v>
      </c>
      <c r="D107" s="5" t="s">
        <v>263</v>
      </c>
      <c r="E107" s="5" t="s">
        <v>267</v>
      </c>
      <c r="F107" s="37" t="s">
        <v>267</v>
      </c>
      <c r="G107" s="34" t="s">
        <v>268</v>
      </c>
      <c r="H107" s="25">
        <v>903.72</v>
      </c>
      <c r="I107" s="25">
        <f t="shared" si="6"/>
        <v>858.534</v>
      </c>
      <c r="J107" s="25">
        <f t="shared" si="11"/>
        <v>722.976</v>
      </c>
      <c r="K107" s="25">
        <v>0</v>
      </c>
      <c r="L107" s="25">
        <v>0</v>
      </c>
      <c r="M107" s="25">
        <v>210</v>
      </c>
      <c r="N107" s="25">
        <v>0</v>
      </c>
      <c r="O107" s="25">
        <v>0</v>
      </c>
      <c r="P107" s="25">
        <v>0</v>
      </c>
      <c r="Q107" s="25">
        <v>0</v>
      </c>
      <c r="R107" s="25">
        <v>0</v>
      </c>
      <c r="S107" s="25">
        <v>0</v>
      </c>
      <c r="T107" s="25">
        <v>0</v>
      </c>
      <c r="U107" s="25">
        <v>0</v>
      </c>
      <c r="V107" s="26">
        <v>100</v>
      </c>
      <c r="W107" s="25">
        <f t="shared" si="10"/>
        <v>932.976</v>
      </c>
      <c r="X107" s="27"/>
      <c r="Y107" s="25">
        <v>0</v>
      </c>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row>
    <row r="108" spans="1:100" ht="78.75">
      <c r="A108" s="5" t="s">
        <v>269</v>
      </c>
      <c r="D108" s="5" t="s">
        <v>263</v>
      </c>
      <c r="E108" s="5" t="s">
        <v>270</v>
      </c>
      <c r="F108" s="5" t="s">
        <v>270</v>
      </c>
      <c r="G108" s="34" t="s">
        <v>271</v>
      </c>
      <c r="H108" s="25">
        <v>29.06</v>
      </c>
      <c r="I108" s="25">
        <f t="shared" si="6"/>
        <v>27.607</v>
      </c>
      <c r="J108" s="25">
        <f t="shared" si="11"/>
        <v>23.247999999999998</v>
      </c>
      <c r="K108" s="25">
        <v>0</v>
      </c>
      <c r="L108" s="25">
        <v>0</v>
      </c>
      <c r="M108" s="25">
        <v>35</v>
      </c>
      <c r="N108" s="25">
        <v>0</v>
      </c>
      <c r="O108" s="25">
        <v>0</v>
      </c>
      <c r="P108" s="25">
        <v>0</v>
      </c>
      <c r="Q108" s="25">
        <v>0</v>
      </c>
      <c r="R108" s="25">
        <v>0</v>
      </c>
      <c r="S108" s="25">
        <v>0</v>
      </c>
      <c r="T108" s="25">
        <v>0</v>
      </c>
      <c r="U108" s="25">
        <v>0</v>
      </c>
      <c r="V108" s="26">
        <v>100</v>
      </c>
      <c r="W108" s="25">
        <f t="shared" si="10"/>
        <v>58.248</v>
      </c>
      <c r="X108" s="27"/>
      <c r="Y108" s="25">
        <v>0</v>
      </c>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row>
    <row r="109" spans="1:100" ht="92.25">
      <c r="A109" s="5" t="s">
        <v>269</v>
      </c>
      <c r="D109" s="5" t="s">
        <v>263</v>
      </c>
      <c r="E109" s="5" t="s">
        <v>272</v>
      </c>
      <c r="F109" s="37" t="s">
        <v>272</v>
      </c>
      <c r="G109" s="34" t="s">
        <v>273</v>
      </c>
      <c r="H109" s="25">
        <v>94.61</v>
      </c>
      <c r="I109" s="25">
        <f t="shared" si="6"/>
        <v>89.8795</v>
      </c>
      <c r="J109" s="25">
        <f t="shared" si="11"/>
        <v>75.688</v>
      </c>
      <c r="K109" s="25">
        <v>0</v>
      </c>
      <c r="L109" s="25">
        <v>0</v>
      </c>
      <c r="M109" s="25">
        <v>35</v>
      </c>
      <c r="N109" s="25">
        <v>0</v>
      </c>
      <c r="O109" s="25">
        <v>0</v>
      </c>
      <c r="P109" s="25">
        <v>0</v>
      </c>
      <c r="Q109" s="25">
        <v>0</v>
      </c>
      <c r="R109" s="25">
        <v>0</v>
      </c>
      <c r="S109" s="25">
        <v>0</v>
      </c>
      <c r="T109" s="25">
        <v>0</v>
      </c>
      <c r="U109" s="25">
        <v>0</v>
      </c>
      <c r="V109" s="26">
        <v>100</v>
      </c>
      <c r="W109" s="25">
        <f t="shared" si="10"/>
        <v>110.688</v>
      </c>
      <c r="X109" s="27"/>
      <c r="Y109" s="25">
        <v>0</v>
      </c>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row>
    <row r="110" spans="1:100" ht="66">
      <c r="A110" s="5" t="s">
        <v>274</v>
      </c>
      <c r="D110" s="5" t="s">
        <v>263</v>
      </c>
      <c r="E110" s="5" t="s">
        <v>275</v>
      </c>
      <c r="F110" s="37" t="s">
        <v>276</v>
      </c>
      <c r="G110" s="34" t="s">
        <v>277</v>
      </c>
      <c r="H110" s="25">
        <v>6.41</v>
      </c>
      <c r="I110" s="25">
        <f t="shared" si="6"/>
        <v>6.0895</v>
      </c>
      <c r="J110" s="25">
        <f t="shared" si="11"/>
        <v>5.128</v>
      </c>
      <c r="K110" s="25">
        <v>0</v>
      </c>
      <c r="L110" s="25">
        <v>0</v>
      </c>
      <c r="M110" s="25">
        <v>0</v>
      </c>
      <c r="N110" s="25">
        <v>0</v>
      </c>
      <c r="O110" s="25">
        <v>0</v>
      </c>
      <c r="P110" s="25">
        <v>0</v>
      </c>
      <c r="Q110" s="25">
        <v>0</v>
      </c>
      <c r="R110" s="25">
        <v>0</v>
      </c>
      <c r="S110" s="25">
        <v>0</v>
      </c>
      <c r="T110" s="25">
        <v>0</v>
      </c>
      <c r="U110" s="25">
        <v>0</v>
      </c>
      <c r="V110" s="26">
        <v>100</v>
      </c>
      <c r="W110" s="25">
        <f t="shared" si="10"/>
        <v>5.128</v>
      </c>
      <c r="X110" s="27"/>
      <c r="Y110" s="25">
        <v>0</v>
      </c>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row>
    <row r="111" spans="1:100" ht="132">
      <c r="A111" s="5" t="s">
        <v>278</v>
      </c>
      <c r="D111" s="5" t="s">
        <v>263</v>
      </c>
      <c r="E111" s="5" t="s">
        <v>279</v>
      </c>
      <c r="F111" s="37" t="s">
        <v>279</v>
      </c>
      <c r="G111" s="34" t="s">
        <v>280</v>
      </c>
      <c r="H111" s="25">
        <v>217.03</v>
      </c>
      <c r="I111" s="25">
        <f t="shared" si="6"/>
        <v>206.17849999999999</v>
      </c>
      <c r="J111" s="25">
        <f t="shared" si="11"/>
        <v>173.624</v>
      </c>
      <c r="K111" s="25">
        <v>0</v>
      </c>
      <c r="L111" s="25">
        <v>0</v>
      </c>
      <c r="M111" s="25">
        <v>75</v>
      </c>
      <c r="N111" s="25">
        <v>0</v>
      </c>
      <c r="O111" s="25">
        <v>0</v>
      </c>
      <c r="P111" s="25">
        <v>0</v>
      </c>
      <c r="Q111" s="25">
        <v>0</v>
      </c>
      <c r="R111" s="25">
        <v>0</v>
      </c>
      <c r="S111" s="25">
        <v>0</v>
      </c>
      <c r="T111" s="25">
        <v>0</v>
      </c>
      <c r="U111" s="25">
        <v>0</v>
      </c>
      <c r="V111" s="26">
        <v>100</v>
      </c>
      <c r="W111" s="25">
        <f t="shared" si="10"/>
        <v>248.624</v>
      </c>
      <c r="X111" s="27"/>
      <c r="Y111" s="25">
        <v>0</v>
      </c>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row>
    <row r="112" spans="1:100" ht="118.5">
      <c r="A112" s="5" t="s">
        <v>278</v>
      </c>
      <c r="D112" s="5" t="s">
        <v>263</v>
      </c>
      <c r="E112" s="5" t="s">
        <v>281</v>
      </c>
      <c r="F112" s="37" t="s">
        <v>281</v>
      </c>
      <c r="G112" s="34" t="s">
        <v>282</v>
      </c>
      <c r="H112" s="25">
        <v>89.52</v>
      </c>
      <c r="I112" s="25">
        <f t="shared" si="6"/>
        <v>85.044</v>
      </c>
      <c r="J112" s="25">
        <f t="shared" si="11"/>
        <v>71.616</v>
      </c>
      <c r="K112" s="25">
        <v>0</v>
      </c>
      <c r="L112" s="25">
        <v>0</v>
      </c>
      <c r="M112" s="25">
        <v>75</v>
      </c>
      <c r="N112" s="25">
        <v>0</v>
      </c>
      <c r="O112" s="25">
        <v>0</v>
      </c>
      <c r="P112" s="25">
        <v>0</v>
      </c>
      <c r="Q112" s="25">
        <v>0</v>
      </c>
      <c r="R112" s="25">
        <v>0</v>
      </c>
      <c r="S112" s="25">
        <v>0</v>
      </c>
      <c r="T112" s="25">
        <v>0</v>
      </c>
      <c r="U112" s="25">
        <v>0</v>
      </c>
      <c r="V112" s="26">
        <v>100</v>
      </c>
      <c r="W112" s="25">
        <f t="shared" si="10"/>
        <v>146.61599999999999</v>
      </c>
      <c r="X112" s="27"/>
      <c r="Y112" s="25">
        <v>0</v>
      </c>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row>
    <row r="113" spans="1:100" ht="39">
      <c r="A113" s="5" t="s">
        <v>283</v>
      </c>
      <c r="D113" s="5" t="s">
        <v>263</v>
      </c>
      <c r="E113" s="5" t="s">
        <v>284</v>
      </c>
      <c r="F113" s="37" t="s">
        <v>284</v>
      </c>
      <c r="G113" s="34" t="s">
        <v>285</v>
      </c>
      <c r="H113" s="25">
        <v>7.78</v>
      </c>
      <c r="I113" s="25">
        <f t="shared" si="6"/>
        <v>7.391</v>
      </c>
      <c r="J113" s="25">
        <f t="shared" si="11"/>
        <v>6.224</v>
      </c>
      <c r="K113" s="25">
        <v>0</v>
      </c>
      <c r="L113" s="25">
        <v>0</v>
      </c>
      <c r="M113" s="25">
        <v>0</v>
      </c>
      <c r="N113" s="25">
        <v>0</v>
      </c>
      <c r="O113" s="25">
        <v>0</v>
      </c>
      <c r="P113" s="25">
        <v>0</v>
      </c>
      <c r="Q113" s="25">
        <v>0</v>
      </c>
      <c r="R113" s="25">
        <v>0</v>
      </c>
      <c r="S113" s="25">
        <v>0</v>
      </c>
      <c r="T113" s="25">
        <v>0</v>
      </c>
      <c r="U113" s="25">
        <v>0</v>
      </c>
      <c r="V113" s="26">
        <v>100</v>
      </c>
      <c r="W113" s="25">
        <f t="shared" si="10"/>
        <v>6.224</v>
      </c>
      <c r="X113" s="27"/>
      <c r="Y113" s="25">
        <v>0</v>
      </c>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row>
    <row r="114" spans="1:100" ht="52.5">
      <c r="A114" s="5" t="s">
        <v>283</v>
      </c>
      <c r="D114" s="5" t="s">
        <v>263</v>
      </c>
      <c r="E114" s="5" t="s">
        <v>286</v>
      </c>
      <c r="F114" s="37" t="s">
        <v>286</v>
      </c>
      <c r="G114" s="34" t="s">
        <v>287</v>
      </c>
      <c r="H114" s="25">
        <v>24.28</v>
      </c>
      <c r="I114" s="25">
        <f t="shared" si="6"/>
        <v>23.066000000000003</v>
      </c>
      <c r="J114" s="25">
        <f t="shared" si="11"/>
        <v>19.424</v>
      </c>
      <c r="K114" s="25">
        <v>0</v>
      </c>
      <c r="L114" s="25">
        <v>0</v>
      </c>
      <c r="M114" s="25">
        <v>0</v>
      </c>
      <c r="N114" s="25">
        <v>0</v>
      </c>
      <c r="O114" s="25">
        <v>0</v>
      </c>
      <c r="P114" s="25">
        <v>0</v>
      </c>
      <c r="Q114" s="25">
        <v>0</v>
      </c>
      <c r="R114" s="25">
        <v>0</v>
      </c>
      <c r="S114" s="25">
        <v>0</v>
      </c>
      <c r="T114" s="25">
        <v>0</v>
      </c>
      <c r="U114" s="25">
        <v>0</v>
      </c>
      <c r="V114" s="26">
        <v>100</v>
      </c>
      <c r="W114" s="25">
        <f t="shared" si="10"/>
        <v>19.424</v>
      </c>
      <c r="X114" s="27"/>
      <c r="Y114" s="25">
        <v>0</v>
      </c>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row>
    <row r="115" spans="1:100" ht="52.5">
      <c r="A115" s="5" t="s">
        <v>283</v>
      </c>
      <c r="D115" s="5" t="s">
        <v>263</v>
      </c>
      <c r="E115" s="5" t="s">
        <v>286</v>
      </c>
      <c r="F115" s="37" t="s">
        <v>286</v>
      </c>
      <c r="G115" s="34" t="s">
        <v>288</v>
      </c>
      <c r="H115" s="25">
        <v>33.72</v>
      </c>
      <c r="I115" s="25">
        <f t="shared" si="6"/>
        <v>32.034</v>
      </c>
      <c r="J115" s="25">
        <f t="shared" si="11"/>
        <v>26.976</v>
      </c>
      <c r="K115" s="25">
        <v>0</v>
      </c>
      <c r="L115" s="25">
        <v>0</v>
      </c>
      <c r="M115" s="25">
        <v>0</v>
      </c>
      <c r="N115" s="25">
        <v>0</v>
      </c>
      <c r="O115" s="25">
        <v>0</v>
      </c>
      <c r="P115" s="25">
        <v>0</v>
      </c>
      <c r="Q115" s="25">
        <v>0</v>
      </c>
      <c r="R115" s="25">
        <v>0</v>
      </c>
      <c r="S115" s="25">
        <v>0</v>
      </c>
      <c r="T115" s="25">
        <v>0</v>
      </c>
      <c r="U115" s="25">
        <v>0</v>
      </c>
      <c r="V115" s="26">
        <v>100</v>
      </c>
      <c r="W115" s="25">
        <f t="shared" si="10"/>
        <v>26.976</v>
      </c>
      <c r="X115" s="27"/>
      <c r="Y115" s="25">
        <v>0</v>
      </c>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row>
    <row r="116" spans="1:100" ht="105">
      <c r="A116" s="5" t="s">
        <v>289</v>
      </c>
      <c r="D116" s="5" t="s">
        <v>263</v>
      </c>
      <c r="E116" s="5" t="s">
        <v>290</v>
      </c>
      <c r="F116" s="37" t="s">
        <v>290</v>
      </c>
      <c r="G116" s="34" t="s">
        <v>291</v>
      </c>
      <c r="H116" s="25">
        <v>74.66</v>
      </c>
      <c r="I116" s="25">
        <f t="shared" si="6"/>
        <v>70.92699999999999</v>
      </c>
      <c r="J116" s="25">
        <f t="shared" si="11"/>
        <v>59.727999999999994</v>
      </c>
      <c r="K116" s="25">
        <v>0</v>
      </c>
      <c r="L116" s="25">
        <v>0</v>
      </c>
      <c r="M116" s="25">
        <v>75</v>
      </c>
      <c r="N116" s="25">
        <v>0</v>
      </c>
      <c r="O116" s="25">
        <v>0</v>
      </c>
      <c r="P116" s="25">
        <v>0</v>
      </c>
      <c r="Q116" s="25">
        <v>0</v>
      </c>
      <c r="R116" s="25">
        <v>0</v>
      </c>
      <c r="S116" s="25">
        <v>0</v>
      </c>
      <c r="T116" s="25">
        <v>0</v>
      </c>
      <c r="U116" s="25">
        <v>0</v>
      </c>
      <c r="V116" s="26">
        <v>100</v>
      </c>
      <c r="W116" s="25">
        <f t="shared" si="10"/>
        <v>134.728</v>
      </c>
      <c r="X116" s="27"/>
      <c r="Y116" s="25">
        <v>0</v>
      </c>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row>
    <row r="117" spans="1:100" ht="39">
      <c r="A117" s="5" t="s">
        <v>303</v>
      </c>
      <c r="E117" s="5" t="s">
        <v>303</v>
      </c>
      <c r="F117" s="5" t="s">
        <v>303</v>
      </c>
      <c r="G117" s="27"/>
      <c r="H117" s="35">
        <v>750</v>
      </c>
      <c r="I117" s="25">
        <v>0</v>
      </c>
      <c r="J117" s="25">
        <f t="shared" si="11"/>
        <v>600</v>
      </c>
      <c r="K117" s="25">
        <v>0</v>
      </c>
      <c r="L117" s="25">
        <v>0</v>
      </c>
      <c r="M117" s="25">
        <v>0</v>
      </c>
      <c r="N117" s="25">
        <v>0</v>
      </c>
      <c r="O117" s="25">
        <v>0</v>
      </c>
      <c r="P117" s="25">
        <v>0</v>
      </c>
      <c r="Q117" s="25">
        <v>0</v>
      </c>
      <c r="R117" s="25">
        <v>0</v>
      </c>
      <c r="S117" s="25">
        <v>0</v>
      </c>
      <c r="T117" s="25">
        <v>0</v>
      </c>
      <c r="U117" s="25">
        <v>0</v>
      </c>
      <c r="V117" s="26">
        <v>0</v>
      </c>
      <c r="W117" s="25">
        <v>0</v>
      </c>
      <c r="X117" s="27">
        <v>100</v>
      </c>
      <c r="Y117" s="25">
        <f>J117</f>
        <v>600</v>
      </c>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row>
    <row r="118" spans="1:100" ht="26.25">
      <c r="A118" s="5" t="s">
        <v>304</v>
      </c>
      <c r="E118" s="5" t="s">
        <v>304</v>
      </c>
      <c r="F118" s="5" t="s">
        <v>304</v>
      </c>
      <c r="G118" s="27"/>
      <c r="H118" s="35">
        <v>2500</v>
      </c>
      <c r="I118" s="25">
        <v>0</v>
      </c>
      <c r="J118" s="25">
        <f t="shared" si="11"/>
        <v>2000</v>
      </c>
      <c r="K118" s="25">
        <v>0</v>
      </c>
      <c r="L118" s="25">
        <v>0</v>
      </c>
      <c r="M118" s="25">
        <v>0</v>
      </c>
      <c r="N118" s="25">
        <v>0</v>
      </c>
      <c r="O118" s="25">
        <v>0</v>
      </c>
      <c r="P118" s="25">
        <v>0</v>
      </c>
      <c r="Q118" s="25">
        <v>0</v>
      </c>
      <c r="R118" s="25">
        <v>0</v>
      </c>
      <c r="S118" s="25">
        <v>0</v>
      </c>
      <c r="T118" s="25">
        <v>0</v>
      </c>
      <c r="U118" s="25">
        <v>0</v>
      </c>
      <c r="V118" s="26">
        <v>0</v>
      </c>
      <c r="W118" s="25">
        <v>0</v>
      </c>
      <c r="X118" s="27">
        <v>100</v>
      </c>
      <c r="Y118" s="25">
        <f>J118</f>
        <v>2000</v>
      </c>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row>
    <row r="119" spans="1:100" ht="26.25">
      <c r="A119" s="5" t="s">
        <v>305</v>
      </c>
      <c r="E119" s="5" t="s">
        <v>305</v>
      </c>
      <c r="F119" s="5" t="s">
        <v>305</v>
      </c>
      <c r="G119" s="27"/>
      <c r="H119" s="35">
        <v>1200</v>
      </c>
      <c r="I119" s="25">
        <v>0</v>
      </c>
      <c r="J119" s="25">
        <f t="shared" si="11"/>
        <v>960</v>
      </c>
      <c r="K119" s="25">
        <v>0</v>
      </c>
      <c r="L119" s="25">
        <v>0</v>
      </c>
      <c r="M119" s="25">
        <v>0</v>
      </c>
      <c r="N119" s="25">
        <v>0</v>
      </c>
      <c r="O119" s="25">
        <v>0</v>
      </c>
      <c r="P119" s="25">
        <v>0</v>
      </c>
      <c r="Q119" s="25">
        <v>0</v>
      </c>
      <c r="R119" s="25">
        <v>0</v>
      </c>
      <c r="S119" s="25">
        <v>0</v>
      </c>
      <c r="T119" s="25">
        <v>0</v>
      </c>
      <c r="U119" s="25">
        <v>0</v>
      </c>
      <c r="V119" s="26">
        <v>0</v>
      </c>
      <c r="W119" s="25">
        <v>0</v>
      </c>
      <c r="X119" s="27">
        <v>100</v>
      </c>
      <c r="Y119" s="25">
        <f>J119</f>
        <v>960</v>
      </c>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row>
    <row r="120" spans="1:100" ht="26.25">
      <c r="A120" s="5" t="s">
        <v>306</v>
      </c>
      <c r="E120" s="5" t="s">
        <v>306</v>
      </c>
      <c r="F120" s="5" t="s">
        <v>306</v>
      </c>
      <c r="G120" s="27"/>
      <c r="H120" s="35">
        <v>2500</v>
      </c>
      <c r="I120" s="25">
        <v>0</v>
      </c>
      <c r="J120" s="25">
        <f t="shared" si="11"/>
        <v>2000</v>
      </c>
      <c r="K120" s="25">
        <v>0</v>
      </c>
      <c r="L120" s="25">
        <v>0</v>
      </c>
      <c r="M120" s="25">
        <v>0</v>
      </c>
      <c r="N120" s="25">
        <v>0</v>
      </c>
      <c r="O120" s="25">
        <v>0</v>
      </c>
      <c r="P120" s="25">
        <v>0</v>
      </c>
      <c r="Q120" s="25">
        <v>0</v>
      </c>
      <c r="R120" s="25">
        <v>0</v>
      </c>
      <c r="S120" s="25">
        <v>0</v>
      </c>
      <c r="T120" s="25">
        <v>0</v>
      </c>
      <c r="U120" s="25">
        <v>0</v>
      </c>
      <c r="V120" s="26">
        <v>0</v>
      </c>
      <c r="W120" s="25">
        <v>0</v>
      </c>
      <c r="X120" s="27">
        <v>100</v>
      </c>
      <c r="Y120" s="25">
        <f>J120</f>
        <v>2000</v>
      </c>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row>
    <row r="121" spans="1:100" ht="26.25">
      <c r="A121" s="5" t="s">
        <v>310</v>
      </c>
      <c r="E121" s="5" t="s">
        <v>307</v>
      </c>
      <c r="F121" s="5" t="s">
        <v>307</v>
      </c>
      <c r="G121" s="27"/>
      <c r="H121" s="35">
        <v>75</v>
      </c>
      <c r="I121" s="25">
        <v>0</v>
      </c>
      <c r="J121" s="35">
        <v>55</v>
      </c>
      <c r="K121" s="25">
        <v>0</v>
      </c>
      <c r="L121" s="25">
        <v>0</v>
      </c>
      <c r="M121" s="25">
        <v>0</v>
      </c>
      <c r="N121" s="25">
        <v>0</v>
      </c>
      <c r="O121" s="25">
        <v>0</v>
      </c>
      <c r="P121" s="25">
        <v>0</v>
      </c>
      <c r="Q121" s="25">
        <v>0</v>
      </c>
      <c r="R121" s="25">
        <v>0</v>
      </c>
      <c r="S121" s="25">
        <v>0</v>
      </c>
      <c r="T121" s="25">
        <v>0</v>
      </c>
      <c r="U121" s="25">
        <v>0</v>
      </c>
      <c r="V121" s="26">
        <v>100</v>
      </c>
      <c r="W121" s="25">
        <f>J121</f>
        <v>55</v>
      </c>
      <c r="X121" s="27"/>
      <c r="Y121" s="25">
        <v>0</v>
      </c>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row>
    <row r="122" spans="1:100" ht="26.25">
      <c r="A122" s="5" t="s">
        <v>310</v>
      </c>
      <c r="E122" s="5" t="s">
        <v>308</v>
      </c>
      <c r="F122" s="5" t="s">
        <v>308</v>
      </c>
      <c r="G122" s="27"/>
      <c r="H122" s="35">
        <v>105</v>
      </c>
      <c r="I122" s="25">
        <v>0</v>
      </c>
      <c r="J122" s="35">
        <v>85</v>
      </c>
      <c r="K122" s="25">
        <v>0</v>
      </c>
      <c r="L122" s="25">
        <v>0</v>
      </c>
      <c r="M122" s="25">
        <v>0</v>
      </c>
      <c r="N122" s="25">
        <v>0</v>
      </c>
      <c r="O122" s="25">
        <v>0</v>
      </c>
      <c r="P122" s="25">
        <v>0</v>
      </c>
      <c r="Q122" s="25">
        <v>0</v>
      </c>
      <c r="R122" s="25">
        <v>0</v>
      </c>
      <c r="S122" s="25">
        <v>0</v>
      </c>
      <c r="T122" s="25">
        <v>0</v>
      </c>
      <c r="U122" s="25">
        <v>0</v>
      </c>
      <c r="V122" s="26">
        <v>100</v>
      </c>
      <c r="W122" s="25">
        <f>J122</f>
        <v>85</v>
      </c>
      <c r="X122" s="27"/>
      <c r="Y122" s="25">
        <v>0</v>
      </c>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row>
    <row r="123" spans="1:100" ht="26.25">
      <c r="A123" s="5" t="s">
        <v>310</v>
      </c>
      <c r="E123" s="5" t="s">
        <v>309</v>
      </c>
      <c r="F123" s="5" t="s">
        <v>309</v>
      </c>
      <c r="G123" s="27"/>
      <c r="H123" s="35">
        <v>125</v>
      </c>
      <c r="I123" s="25">
        <v>0</v>
      </c>
      <c r="J123" s="35">
        <v>110</v>
      </c>
      <c r="K123" s="25">
        <v>0</v>
      </c>
      <c r="L123" s="25">
        <v>0</v>
      </c>
      <c r="M123" s="25">
        <v>0</v>
      </c>
      <c r="N123" s="25">
        <v>0</v>
      </c>
      <c r="O123" s="25">
        <v>0</v>
      </c>
      <c r="P123" s="25">
        <v>0</v>
      </c>
      <c r="Q123" s="25">
        <v>0</v>
      </c>
      <c r="R123" s="25">
        <v>0</v>
      </c>
      <c r="S123" s="25">
        <v>0</v>
      </c>
      <c r="T123" s="25">
        <v>0</v>
      </c>
      <c r="U123" s="25">
        <v>0</v>
      </c>
      <c r="V123" s="26">
        <v>100</v>
      </c>
      <c r="W123" s="25">
        <f>J123</f>
        <v>110</v>
      </c>
      <c r="X123" s="27"/>
      <c r="Y123" s="25">
        <v>0</v>
      </c>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row>
    <row r="124" spans="1:100" ht="12.75">
      <c r="A124" s="5" t="s">
        <v>311</v>
      </c>
      <c r="E124" s="5" t="s">
        <v>307</v>
      </c>
      <c r="F124" s="5" t="s">
        <v>307</v>
      </c>
      <c r="G124" s="27"/>
      <c r="H124" s="35">
        <v>105</v>
      </c>
      <c r="I124" s="25">
        <v>0</v>
      </c>
      <c r="J124" s="35">
        <v>85</v>
      </c>
      <c r="K124" s="25">
        <v>0</v>
      </c>
      <c r="L124" s="25">
        <v>0</v>
      </c>
      <c r="M124" s="25">
        <v>0</v>
      </c>
      <c r="N124" s="25">
        <v>0</v>
      </c>
      <c r="O124" s="25">
        <v>0</v>
      </c>
      <c r="P124" s="25">
        <v>0</v>
      </c>
      <c r="Q124" s="25">
        <v>0</v>
      </c>
      <c r="R124" s="25">
        <v>0</v>
      </c>
      <c r="S124" s="25">
        <v>0</v>
      </c>
      <c r="T124" s="25">
        <v>0</v>
      </c>
      <c r="U124" s="25">
        <v>0</v>
      </c>
      <c r="V124" s="26">
        <v>100</v>
      </c>
      <c r="W124" s="25">
        <f>J124</f>
        <v>85</v>
      </c>
      <c r="X124" s="27"/>
      <c r="Y124" s="25">
        <v>0</v>
      </c>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row>
    <row r="125" spans="1:100" ht="12.75">
      <c r="A125" s="5" t="s">
        <v>311</v>
      </c>
      <c r="E125" s="5" t="s">
        <v>308</v>
      </c>
      <c r="F125" s="5" t="s">
        <v>308</v>
      </c>
      <c r="G125" s="27"/>
      <c r="H125" s="35">
        <v>125</v>
      </c>
      <c r="I125" s="25">
        <v>0</v>
      </c>
      <c r="J125" s="35">
        <v>105</v>
      </c>
      <c r="K125" s="25">
        <v>0</v>
      </c>
      <c r="L125" s="25">
        <v>0</v>
      </c>
      <c r="M125" s="25">
        <v>0</v>
      </c>
      <c r="N125" s="25">
        <v>0</v>
      </c>
      <c r="O125" s="25">
        <v>0</v>
      </c>
      <c r="P125" s="25">
        <v>0</v>
      </c>
      <c r="Q125" s="25">
        <v>0</v>
      </c>
      <c r="R125" s="25">
        <v>0</v>
      </c>
      <c r="S125" s="25">
        <v>0</v>
      </c>
      <c r="T125" s="25">
        <v>0</v>
      </c>
      <c r="U125" s="25">
        <v>0</v>
      </c>
      <c r="V125" s="26">
        <v>100</v>
      </c>
      <c r="W125" s="25">
        <f>J125</f>
        <v>105</v>
      </c>
      <c r="X125" s="27"/>
      <c r="Y125" s="25">
        <v>0</v>
      </c>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row>
    <row r="126" spans="1:100" ht="12.75">
      <c r="A126" s="5" t="s">
        <v>311</v>
      </c>
      <c r="E126" s="5" t="s">
        <v>309</v>
      </c>
      <c r="F126" s="5" t="s">
        <v>309</v>
      </c>
      <c r="G126" s="27"/>
      <c r="H126" s="35">
        <v>145</v>
      </c>
      <c r="I126" s="25">
        <v>0</v>
      </c>
      <c r="J126" s="35">
        <v>125</v>
      </c>
      <c r="K126" s="25">
        <v>0</v>
      </c>
      <c r="L126" s="25">
        <v>0</v>
      </c>
      <c r="M126" s="25">
        <v>0</v>
      </c>
      <c r="N126" s="25">
        <v>0</v>
      </c>
      <c r="O126" s="25">
        <v>0</v>
      </c>
      <c r="P126" s="25">
        <v>0</v>
      </c>
      <c r="Q126" s="25">
        <v>0</v>
      </c>
      <c r="R126" s="25">
        <v>0</v>
      </c>
      <c r="S126" s="25">
        <v>0</v>
      </c>
      <c r="T126" s="25">
        <v>0</v>
      </c>
      <c r="U126" s="25">
        <v>0</v>
      </c>
      <c r="V126" s="26">
        <v>100</v>
      </c>
      <c r="W126" s="25">
        <f>J126</f>
        <v>125</v>
      </c>
      <c r="X126" s="27"/>
      <c r="Y126" s="25">
        <v>0</v>
      </c>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row>
    <row r="127" spans="7:100" ht="12.75">
      <c r="G127" s="27"/>
      <c r="H127" s="25"/>
      <c r="I127" s="25"/>
      <c r="J127" s="25"/>
      <c r="K127" s="25"/>
      <c r="L127" s="25"/>
      <c r="M127" s="25"/>
      <c r="N127" s="25"/>
      <c r="O127" s="25"/>
      <c r="P127" s="25"/>
      <c r="Q127" s="25"/>
      <c r="R127" s="25"/>
      <c r="S127" s="25"/>
      <c r="T127" s="25"/>
      <c r="U127" s="25"/>
      <c r="V127" s="26"/>
      <c r="W127" s="25"/>
      <c r="X127" s="27"/>
      <c r="Y127" s="25"/>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row>
    <row r="128" spans="7:100" ht="12.75">
      <c r="G128" s="27"/>
      <c r="H128" s="25"/>
      <c r="I128" s="25"/>
      <c r="J128" s="25"/>
      <c r="K128" s="25"/>
      <c r="L128" s="25"/>
      <c r="M128" s="25"/>
      <c r="N128" s="25"/>
      <c r="O128" s="25"/>
      <c r="P128" s="25"/>
      <c r="Q128" s="25"/>
      <c r="R128" s="25"/>
      <c r="S128" s="25"/>
      <c r="T128" s="25"/>
      <c r="U128" s="25"/>
      <c r="V128" s="26"/>
      <c r="W128" s="25"/>
      <c r="X128" s="27"/>
      <c r="Y128" s="25"/>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row>
    <row r="129" spans="7:100" ht="12.75">
      <c r="G129" s="27"/>
      <c r="H129" s="25"/>
      <c r="I129" s="25"/>
      <c r="J129" s="25"/>
      <c r="K129" s="25"/>
      <c r="L129" s="25"/>
      <c r="M129" s="25"/>
      <c r="N129" s="25"/>
      <c r="O129" s="25"/>
      <c r="P129" s="25"/>
      <c r="Q129" s="25"/>
      <c r="R129" s="25"/>
      <c r="S129" s="25"/>
      <c r="T129" s="25"/>
      <c r="U129" s="25"/>
      <c r="V129" s="26"/>
      <c r="W129" s="25"/>
      <c r="X129" s="27"/>
      <c r="Y129" s="25"/>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row>
    <row r="130" spans="7:100" ht="12.75">
      <c r="G130" s="27"/>
      <c r="H130" s="25"/>
      <c r="I130" s="25"/>
      <c r="J130" s="25"/>
      <c r="K130" s="25"/>
      <c r="L130" s="25"/>
      <c r="M130" s="25"/>
      <c r="N130" s="25"/>
      <c r="O130" s="25"/>
      <c r="P130" s="25"/>
      <c r="Q130" s="25"/>
      <c r="R130" s="25"/>
      <c r="S130" s="25"/>
      <c r="T130" s="25"/>
      <c r="U130" s="25"/>
      <c r="V130" s="26"/>
      <c r="W130" s="25"/>
      <c r="X130" s="27"/>
      <c r="Y130" s="25"/>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row>
    <row r="131" spans="7:100" ht="12.75">
      <c r="G131" s="27"/>
      <c r="H131" s="25"/>
      <c r="I131" s="25"/>
      <c r="J131" s="25"/>
      <c r="K131" s="25"/>
      <c r="L131" s="25"/>
      <c r="M131" s="25"/>
      <c r="N131" s="25"/>
      <c r="O131" s="25"/>
      <c r="P131" s="25"/>
      <c r="Q131" s="25"/>
      <c r="R131" s="25"/>
      <c r="S131" s="25"/>
      <c r="T131" s="25"/>
      <c r="U131" s="25"/>
      <c r="V131" s="26"/>
      <c r="W131" s="25"/>
      <c r="X131" s="27"/>
      <c r="Y131" s="25"/>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row>
    <row r="132" spans="7:100" ht="12.75">
      <c r="G132" s="27"/>
      <c r="H132" s="25"/>
      <c r="I132" s="25"/>
      <c r="J132" s="25"/>
      <c r="K132" s="25"/>
      <c r="L132" s="25"/>
      <c r="M132" s="25"/>
      <c r="N132" s="25"/>
      <c r="O132" s="25"/>
      <c r="P132" s="25"/>
      <c r="Q132" s="25"/>
      <c r="R132" s="25"/>
      <c r="S132" s="25"/>
      <c r="T132" s="25"/>
      <c r="U132" s="25"/>
      <c r="V132" s="26"/>
      <c r="W132" s="25"/>
      <c r="X132" s="27"/>
      <c r="Y132" s="25"/>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row>
    <row r="133" spans="7:100" ht="12.75">
      <c r="G133" s="27"/>
      <c r="H133" s="25"/>
      <c r="I133" s="25"/>
      <c r="J133" s="25"/>
      <c r="K133" s="25"/>
      <c r="L133" s="25"/>
      <c r="M133" s="25"/>
      <c r="N133" s="25"/>
      <c r="O133" s="25"/>
      <c r="P133" s="25"/>
      <c r="Q133" s="25"/>
      <c r="R133" s="25"/>
      <c r="S133" s="25"/>
      <c r="T133" s="25"/>
      <c r="U133" s="25"/>
      <c r="V133" s="26"/>
      <c r="W133" s="25"/>
      <c r="X133" s="27"/>
      <c r="Y133" s="25"/>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row>
    <row r="134" spans="7:100" ht="12.75">
      <c r="G134" s="27"/>
      <c r="H134" s="25"/>
      <c r="I134" s="25"/>
      <c r="J134" s="25"/>
      <c r="K134" s="25"/>
      <c r="L134" s="25"/>
      <c r="M134" s="25"/>
      <c r="N134" s="25"/>
      <c r="O134" s="25"/>
      <c r="P134" s="25"/>
      <c r="Q134" s="25"/>
      <c r="R134" s="25"/>
      <c r="S134" s="25"/>
      <c r="T134" s="25"/>
      <c r="U134" s="25"/>
      <c r="V134" s="26"/>
      <c r="W134" s="25"/>
      <c r="X134" s="27"/>
      <c r="Y134" s="25"/>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row>
    <row r="135" spans="7:100" ht="12.75">
      <c r="G135" s="27"/>
      <c r="H135" s="25"/>
      <c r="I135" s="25"/>
      <c r="J135" s="25"/>
      <c r="K135" s="25"/>
      <c r="L135" s="25"/>
      <c r="M135" s="25"/>
      <c r="N135" s="25"/>
      <c r="O135" s="25"/>
      <c r="P135" s="25"/>
      <c r="Q135" s="25"/>
      <c r="R135" s="25"/>
      <c r="S135" s="25"/>
      <c r="T135" s="25"/>
      <c r="U135" s="25"/>
      <c r="V135" s="26"/>
      <c r="W135" s="25"/>
      <c r="X135" s="27"/>
      <c r="Y135" s="25"/>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row>
    <row r="136" spans="7:100" ht="12.75">
      <c r="G136" s="27"/>
      <c r="H136" s="25"/>
      <c r="I136" s="25"/>
      <c r="J136" s="25"/>
      <c r="K136" s="25"/>
      <c r="L136" s="25"/>
      <c r="M136" s="25"/>
      <c r="N136" s="25"/>
      <c r="O136" s="25"/>
      <c r="P136" s="25"/>
      <c r="Q136" s="25"/>
      <c r="R136" s="25"/>
      <c r="S136" s="25"/>
      <c r="T136" s="25"/>
      <c r="U136" s="25"/>
      <c r="V136" s="26"/>
      <c r="W136" s="25"/>
      <c r="X136" s="27"/>
      <c r="Y136" s="25"/>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row>
    <row r="137" spans="7:100" ht="12.75">
      <c r="G137" s="27"/>
      <c r="H137" s="25"/>
      <c r="I137" s="25"/>
      <c r="J137" s="25"/>
      <c r="K137" s="25"/>
      <c r="L137" s="25"/>
      <c r="M137" s="25"/>
      <c r="N137" s="25"/>
      <c r="O137" s="25"/>
      <c r="P137" s="25"/>
      <c r="Q137" s="25"/>
      <c r="R137" s="25"/>
      <c r="S137" s="25"/>
      <c r="T137" s="25"/>
      <c r="U137" s="25"/>
      <c r="V137" s="26"/>
      <c r="W137" s="25"/>
      <c r="X137" s="27"/>
      <c r="Y137" s="25"/>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row>
    <row r="138" spans="7:100" ht="12.75">
      <c r="G138" s="27"/>
      <c r="H138" s="25"/>
      <c r="I138" s="25"/>
      <c r="J138" s="25"/>
      <c r="K138" s="25"/>
      <c r="L138" s="25"/>
      <c r="M138" s="25"/>
      <c r="N138" s="25"/>
      <c r="O138" s="25"/>
      <c r="P138" s="25"/>
      <c r="Q138" s="25"/>
      <c r="R138" s="25"/>
      <c r="S138" s="25"/>
      <c r="T138" s="25"/>
      <c r="U138" s="25"/>
      <c r="V138" s="26"/>
      <c r="W138" s="25"/>
      <c r="X138" s="27"/>
      <c r="Y138" s="25"/>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row>
    <row r="139" spans="7:100" ht="12.75">
      <c r="G139" s="27"/>
      <c r="H139" s="25"/>
      <c r="I139" s="25"/>
      <c r="J139" s="25"/>
      <c r="K139" s="25"/>
      <c r="L139" s="25"/>
      <c r="M139" s="25"/>
      <c r="N139" s="25"/>
      <c r="O139" s="25"/>
      <c r="P139" s="25"/>
      <c r="Q139" s="25"/>
      <c r="R139" s="25"/>
      <c r="S139" s="25"/>
      <c r="T139" s="25"/>
      <c r="U139" s="25"/>
      <c r="V139" s="26"/>
      <c r="W139" s="25"/>
      <c r="X139" s="27"/>
      <c r="Y139" s="25"/>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row>
    <row r="140" spans="7:100" ht="12.75">
      <c r="G140" s="27"/>
      <c r="H140" s="25"/>
      <c r="I140" s="25"/>
      <c r="J140" s="25"/>
      <c r="K140" s="25"/>
      <c r="L140" s="25"/>
      <c r="M140" s="25"/>
      <c r="N140" s="25"/>
      <c r="O140" s="25"/>
      <c r="P140" s="25"/>
      <c r="Q140" s="25"/>
      <c r="R140" s="25"/>
      <c r="S140" s="25"/>
      <c r="T140" s="25"/>
      <c r="U140" s="25"/>
      <c r="V140" s="26"/>
      <c r="W140" s="25"/>
      <c r="X140" s="27"/>
      <c r="Y140" s="25"/>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row>
    <row r="141" spans="7:100" ht="12.75">
      <c r="G141" s="27"/>
      <c r="H141" s="25"/>
      <c r="I141" s="25"/>
      <c r="J141" s="25"/>
      <c r="K141" s="25"/>
      <c r="L141" s="25"/>
      <c r="M141" s="25"/>
      <c r="N141" s="25"/>
      <c r="O141" s="25"/>
      <c r="P141" s="25"/>
      <c r="Q141" s="25"/>
      <c r="R141" s="25"/>
      <c r="S141" s="25"/>
      <c r="T141" s="25"/>
      <c r="U141" s="25"/>
      <c r="V141" s="26"/>
      <c r="W141" s="25"/>
      <c r="X141" s="27"/>
      <c r="Y141" s="25"/>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row>
    <row r="142" spans="7:100" ht="12.75">
      <c r="G142" s="27"/>
      <c r="H142" s="25"/>
      <c r="I142" s="25"/>
      <c r="J142" s="25"/>
      <c r="K142" s="25"/>
      <c r="L142" s="25"/>
      <c r="M142" s="25"/>
      <c r="N142" s="25"/>
      <c r="O142" s="25"/>
      <c r="P142" s="25"/>
      <c r="Q142" s="25"/>
      <c r="R142" s="25"/>
      <c r="S142" s="25"/>
      <c r="T142" s="25"/>
      <c r="U142" s="25"/>
      <c r="V142" s="26"/>
      <c r="W142" s="25"/>
      <c r="X142" s="27"/>
      <c r="Y142" s="25"/>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row>
    <row r="143" spans="7:100" ht="12.75">
      <c r="G143" s="27"/>
      <c r="H143" s="25"/>
      <c r="I143" s="25"/>
      <c r="J143" s="25"/>
      <c r="K143" s="25"/>
      <c r="L143" s="25"/>
      <c r="M143" s="25"/>
      <c r="N143" s="25"/>
      <c r="O143" s="25"/>
      <c r="P143" s="25"/>
      <c r="Q143" s="25"/>
      <c r="R143" s="25"/>
      <c r="S143" s="25"/>
      <c r="T143" s="25"/>
      <c r="U143" s="25"/>
      <c r="V143" s="26"/>
      <c r="W143" s="25"/>
      <c r="X143" s="27"/>
      <c r="Y143" s="25"/>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row>
    <row r="144" spans="7:100" ht="12.75">
      <c r="G144" s="27"/>
      <c r="H144" s="25"/>
      <c r="I144" s="25"/>
      <c r="J144" s="25"/>
      <c r="K144" s="25"/>
      <c r="L144" s="25"/>
      <c r="M144" s="25"/>
      <c r="N144" s="25"/>
      <c r="O144" s="25"/>
      <c r="P144" s="25"/>
      <c r="Q144" s="25"/>
      <c r="R144" s="25"/>
      <c r="S144" s="25"/>
      <c r="T144" s="25"/>
      <c r="U144" s="25"/>
      <c r="V144" s="26"/>
      <c r="W144" s="25"/>
      <c r="X144" s="27"/>
      <c r="Y144" s="25"/>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row>
    <row r="145" spans="7:100" ht="12.75">
      <c r="G145" s="27"/>
      <c r="H145" s="25"/>
      <c r="I145" s="25"/>
      <c r="J145" s="25"/>
      <c r="K145" s="25"/>
      <c r="L145" s="25"/>
      <c r="M145" s="25"/>
      <c r="N145" s="25"/>
      <c r="O145" s="25"/>
      <c r="P145" s="25"/>
      <c r="Q145" s="25"/>
      <c r="R145" s="25"/>
      <c r="S145" s="25"/>
      <c r="T145" s="25"/>
      <c r="U145" s="25"/>
      <c r="V145" s="26"/>
      <c r="W145" s="25"/>
      <c r="X145" s="27"/>
      <c r="Y145" s="25"/>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row>
    <row r="146" spans="7:100" ht="12.75">
      <c r="G146" s="27"/>
      <c r="H146" s="25"/>
      <c r="I146" s="25"/>
      <c r="J146" s="25"/>
      <c r="K146" s="25"/>
      <c r="L146" s="25"/>
      <c r="M146" s="25"/>
      <c r="N146" s="25"/>
      <c r="O146" s="25"/>
      <c r="P146" s="25"/>
      <c r="Q146" s="25"/>
      <c r="R146" s="25"/>
      <c r="S146" s="25"/>
      <c r="T146" s="25"/>
      <c r="U146" s="25"/>
      <c r="V146" s="26"/>
      <c r="W146" s="25"/>
      <c r="X146" s="27"/>
      <c r="Y146" s="25"/>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row>
    <row r="147" spans="7:100" ht="12.75">
      <c r="G147" s="27"/>
      <c r="H147" s="25"/>
      <c r="I147" s="25"/>
      <c r="J147" s="25"/>
      <c r="K147" s="25"/>
      <c r="L147" s="25"/>
      <c r="M147" s="25"/>
      <c r="N147" s="25"/>
      <c r="O147" s="25"/>
      <c r="P147" s="25"/>
      <c r="Q147" s="25"/>
      <c r="R147" s="25"/>
      <c r="S147" s="25"/>
      <c r="T147" s="25"/>
      <c r="U147" s="25"/>
      <c r="V147" s="26"/>
      <c r="W147" s="25"/>
      <c r="X147" s="27"/>
      <c r="Y147" s="25"/>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row>
    <row r="148" spans="7:100" ht="12.75">
      <c r="G148" s="27"/>
      <c r="H148" s="25"/>
      <c r="I148" s="25"/>
      <c r="J148" s="25"/>
      <c r="K148" s="25"/>
      <c r="L148" s="25"/>
      <c r="M148" s="25"/>
      <c r="N148" s="25"/>
      <c r="O148" s="25"/>
      <c r="P148" s="25"/>
      <c r="Q148" s="25"/>
      <c r="R148" s="25"/>
      <c r="S148" s="25"/>
      <c r="T148" s="25"/>
      <c r="U148" s="25"/>
      <c r="V148" s="26"/>
      <c r="W148" s="25"/>
      <c r="X148" s="27"/>
      <c r="Y148" s="25"/>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row>
    <row r="149" spans="7:100" ht="12.75">
      <c r="G149" s="27"/>
      <c r="H149" s="25"/>
      <c r="I149" s="25"/>
      <c r="J149" s="25"/>
      <c r="K149" s="25"/>
      <c r="L149" s="25"/>
      <c r="M149" s="25"/>
      <c r="N149" s="25"/>
      <c r="O149" s="25"/>
      <c r="P149" s="25"/>
      <c r="Q149" s="25"/>
      <c r="R149" s="25"/>
      <c r="S149" s="25"/>
      <c r="T149" s="25"/>
      <c r="U149" s="25"/>
      <c r="V149" s="26"/>
      <c r="W149" s="25"/>
      <c r="X149" s="27"/>
      <c r="Y149" s="25"/>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row>
    <row r="150" spans="7:100" ht="12.75">
      <c r="G150" s="27"/>
      <c r="H150" s="25"/>
      <c r="I150" s="25"/>
      <c r="J150" s="25"/>
      <c r="K150" s="25"/>
      <c r="L150" s="25"/>
      <c r="M150" s="25"/>
      <c r="N150" s="25"/>
      <c r="O150" s="25"/>
      <c r="P150" s="25"/>
      <c r="Q150" s="25"/>
      <c r="R150" s="25"/>
      <c r="S150" s="25"/>
      <c r="T150" s="25"/>
      <c r="U150" s="25"/>
      <c r="V150" s="26"/>
      <c r="W150" s="25"/>
      <c r="X150" s="27"/>
      <c r="Y150" s="25"/>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row>
    <row r="151" spans="7:100" ht="12.75">
      <c r="G151" s="27"/>
      <c r="H151" s="25"/>
      <c r="I151" s="25"/>
      <c r="J151" s="25"/>
      <c r="K151" s="25"/>
      <c r="L151" s="25"/>
      <c r="M151" s="25"/>
      <c r="N151" s="25"/>
      <c r="O151" s="25"/>
      <c r="P151" s="25"/>
      <c r="Q151" s="25"/>
      <c r="R151" s="25"/>
      <c r="S151" s="25"/>
      <c r="T151" s="25"/>
      <c r="U151" s="25"/>
      <c r="V151" s="26"/>
      <c r="W151" s="25"/>
      <c r="X151" s="27"/>
      <c r="Y151" s="25"/>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row>
    <row r="152" spans="7:100" ht="12.75">
      <c r="G152" s="27"/>
      <c r="H152" s="25"/>
      <c r="I152" s="25"/>
      <c r="J152" s="25"/>
      <c r="K152" s="25"/>
      <c r="L152" s="25"/>
      <c r="M152" s="25"/>
      <c r="N152" s="25"/>
      <c r="O152" s="25"/>
      <c r="P152" s="25"/>
      <c r="Q152" s="25"/>
      <c r="R152" s="25"/>
      <c r="S152" s="25"/>
      <c r="T152" s="25"/>
      <c r="U152" s="25"/>
      <c r="V152" s="26"/>
      <c r="W152" s="25"/>
      <c r="X152" s="27"/>
      <c r="Y152" s="25"/>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row>
    <row r="153" spans="7:100" ht="12.75">
      <c r="G153" s="27"/>
      <c r="H153" s="25"/>
      <c r="I153" s="25"/>
      <c r="J153" s="25"/>
      <c r="K153" s="25"/>
      <c r="L153" s="25"/>
      <c r="M153" s="25"/>
      <c r="N153" s="25"/>
      <c r="O153" s="25"/>
      <c r="P153" s="25"/>
      <c r="Q153" s="25"/>
      <c r="R153" s="25"/>
      <c r="S153" s="25"/>
      <c r="T153" s="25"/>
      <c r="U153" s="25"/>
      <c r="V153" s="26"/>
      <c r="W153" s="25"/>
      <c r="X153" s="27"/>
      <c r="Y153" s="25"/>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row>
    <row r="154" spans="7:100" ht="12.75">
      <c r="G154" s="27"/>
      <c r="H154" s="25"/>
      <c r="I154" s="25"/>
      <c r="J154" s="25"/>
      <c r="K154" s="25"/>
      <c r="L154" s="25"/>
      <c r="M154" s="25"/>
      <c r="N154" s="25"/>
      <c r="O154" s="25"/>
      <c r="P154" s="25"/>
      <c r="Q154" s="25"/>
      <c r="R154" s="25"/>
      <c r="S154" s="25"/>
      <c r="T154" s="25"/>
      <c r="U154" s="25"/>
      <c r="V154" s="26"/>
      <c r="W154" s="25"/>
      <c r="X154" s="27"/>
      <c r="Y154" s="25"/>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row>
    <row r="155" spans="7:100" ht="12.75">
      <c r="G155" s="27"/>
      <c r="H155" s="25"/>
      <c r="I155" s="25"/>
      <c r="J155" s="25"/>
      <c r="K155" s="25"/>
      <c r="L155" s="25"/>
      <c r="M155" s="25"/>
      <c r="N155" s="25"/>
      <c r="O155" s="25"/>
      <c r="P155" s="25"/>
      <c r="Q155" s="25"/>
      <c r="R155" s="25"/>
      <c r="S155" s="25"/>
      <c r="T155" s="25"/>
      <c r="U155" s="25"/>
      <c r="V155" s="26"/>
      <c r="W155" s="25"/>
      <c r="X155" s="27"/>
      <c r="Y155" s="25"/>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row>
    <row r="156" spans="7:100" ht="12.75">
      <c r="G156" s="27"/>
      <c r="H156" s="25"/>
      <c r="I156" s="25"/>
      <c r="J156" s="25"/>
      <c r="K156" s="25"/>
      <c r="L156" s="25"/>
      <c r="M156" s="25"/>
      <c r="N156" s="25"/>
      <c r="O156" s="25"/>
      <c r="P156" s="25"/>
      <c r="Q156" s="25"/>
      <c r="R156" s="25"/>
      <c r="S156" s="25"/>
      <c r="T156" s="25"/>
      <c r="U156" s="25"/>
      <c r="V156" s="26"/>
      <c r="W156" s="25"/>
      <c r="X156" s="27"/>
      <c r="Y156" s="25"/>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row>
    <row r="157" spans="7:100" ht="12.75">
      <c r="G157" s="27"/>
      <c r="H157" s="25"/>
      <c r="I157" s="25"/>
      <c r="J157" s="25"/>
      <c r="K157" s="25"/>
      <c r="L157" s="25"/>
      <c r="M157" s="25"/>
      <c r="N157" s="25"/>
      <c r="O157" s="25"/>
      <c r="P157" s="25"/>
      <c r="Q157" s="25"/>
      <c r="R157" s="25"/>
      <c r="S157" s="25"/>
      <c r="T157" s="25"/>
      <c r="U157" s="25"/>
      <c r="V157" s="26"/>
      <c r="W157" s="25"/>
      <c r="X157" s="27"/>
      <c r="Y157" s="25"/>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row>
    <row r="158" spans="7:100" ht="12.75">
      <c r="G158" s="27"/>
      <c r="H158" s="25"/>
      <c r="I158" s="25"/>
      <c r="J158" s="25"/>
      <c r="K158" s="25"/>
      <c r="L158" s="25"/>
      <c r="M158" s="25"/>
      <c r="N158" s="25"/>
      <c r="O158" s="25"/>
      <c r="P158" s="25"/>
      <c r="Q158" s="25"/>
      <c r="R158" s="25"/>
      <c r="S158" s="25"/>
      <c r="T158" s="25"/>
      <c r="U158" s="25"/>
      <c r="V158" s="26"/>
      <c r="W158" s="25"/>
      <c r="X158" s="27"/>
      <c r="Y158" s="25"/>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row>
    <row r="159" spans="7:100" ht="12.75">
      <c r="G159" s="27"/>
      <c r="H159" s="25"/>
      <c r="I159" s="25"/>
      <c r="J159" s="25"/>
      <c r="K159" s="25"/>
      <c r="L159" s="25"/>
      <c r="M159" s="25"/>
      <c r="N159" s="25"/>
      <c r="O159" s="25"/>
      <c r="P159" s="25"/>
      <c r="Q159" s="25"/>
      <c r="R159" s="25"/>
      <c r="S159" s="25"/>
      <c r="T159" s="25"/>
      <c r="U159" s="25"/>
      <c r="V159" s="26"/>
      <c r="W159" s="25"/>
      <c r="X159" s="27"/>
      <c r="Y159" s="25"/>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row>
    <row r="160" spans="7:100" ht="12.75">
      <c r="G160" s="27"/>
      <c r="H160" s="25"/>
      <c r="I160" s="25"/>
      <c r="J160" s="25"/>
      <c r="K160" s="25"/>
      <c r="L160" s="25"/>
      <c r="M160" s="25"/>
      <c r="N160" s="25"/>
      <c r="O160" s="25"/>
      <c r="P160" s="25"/>
      <c r="Q160" s="25"/>
      <c r="R160" s="25"/>
      <c r="S160" s="25"/>
      <c r="T160" s="25"/>
      <c r="U160" s="25"/>
      <c r="V160" s="26"/>
      <c r="W160" s="25"/>
      <c r="X160" s="27"/>
      <c r="Y160" s="25"/>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row>
    <row r="161" spans="7:100" ht="12.75">
      <c r="G161" s="27"/>
      <c r="H161" s="25"/>
      <c r="I161" s="25"/>
      <c r="J161" s="25"/>
      <c r="K161" s="25"/>
      <c r="L161" s="25"/>
      <c r="M161" s="25"/>
      <c r="N161" s="25"/>
      <c r="O161" s="25"/>
      <c r="P161" s="25"/>
      <c r="Q161" s="25"/>
      <c r="R161" s="25"/>
      <c r="S161" s="25"/>
      <c r="T161" s="25"/>
      <c r="U161" s="25"/>
      <c r="V161" s="26"/>
      <c r="W161" s="25"/>
      <c r="X161" s="27"/>
      <c r="Y161" s="25"/>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row>
    <row r="162" spans="7:100" ht="12.75">
      <c r="G162" s="27"/>
      <c r="H162" s="25"/>
      <c r="I162" s="25"/>
      <c r="J162" s="25"/>
      <c r="K162" s="25"/>
      <c r="L162" s="25"/>
      <c r="M162" s="25"/>
      <c r="N162" s="25"/>
      <c r="O162" s="25"/>
      <c r="P162" s="25"/>
      <c r="Q162" s="25"/>
      <c r="R162" s="25"/>
      <c r="S162" s="25"/>
      <c r="T162" s="25"/>
      <c r="U162" s="25"/>
      <c r="V162" s="26"/>
      <c r="W162" s="25"/>
      <c r="X162" s="27"/>
      <c r="Y162" s="25"/>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row>
    <row r="163" spans="7:100" ht="12.75">
      <c r="G163" s="27"/>
      <c r="H163" s="25"/>
      <c r="I163" s="25"/>
      <c r="J163" s="25"/>
      <c r="K163" s="25"/>
      <c r="L163" s="25"/>
      <c r="M163" s="25"/>
      <c r="N163" s="25"/>
      <c r="O163" s="25"/>
      <c r="P163" s="25"/>
      <c r="Q163" s="25"/>
      <c r="R163" s="25"/>
      <c r="S163" s="25"/>
      <c r="T163" s="25"/>
      <c r="U163" s="25"/>
      <c r="V163" s="26"/>
      <c r="W163" s="25"/>
      <c r="X163" s="27"/>
      <c r="Y163" s="25"/>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row>
    <row r="164" spans="7:100" ht="12.75">
      <c r="G164" s="27"/>
      <c r="H164" s="25"/>
      <c r="I164" s="25"/>
      <c r="J164" s="25"/>
      <c r="K164" s="25"/>
      <c r="L164" s="25"/>
      <c r="M164" s="25"/>
      <c r="N164" s="25"/>
      <c r="O164" s="25"/>
      <c r="P164" s="25"/>
      <c r="Q164" s="25"/>
      <c r="R164" s="25"/>
      <c r="S164" s="25"/>
      <c r="T164" s="25"/>
      <c r="U164" s="25"/>
      <c r="V164" s="26"/>
      <c r="W164" s="25"/>
      <c r="X164" s="27"/>
      <c r="Y164" s="25"/>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row>
    <row r="165" spans="7:100" ht="12.75">
      <c r="G165" s="27"/>
      <c r="H165" s="25"/>
      <c r="I165" s="25"/>
      <c r="J165" s="25"/>
      <c r="K165" s="25"/>
      <c r="L165" s="25"/>
      <c r="M165" s="25"/>
      <c r="N165" s="25"/>
      <c r="O165" s="25"/>
      <c r="P165" s="25"/>
      <c r="Q165" s="25"/>
      <c r="R165" s="25"/>
      <c r="S165" s="25"/>
      <c r="T165" s="25"/>
      <c r="U165" s="25"/>
      <c r="V165" s="26"/>
      <c r="W165" s="25"/>
      <c r="X165" s="27"/>
      <c r="Y165" s="25"/>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row>
    <row r="166" spans="7:100" ht="12.75">
      <c r="G166" s="27"/>
      <c r="H166" s="25"/>
      <c r="I166" s="25"/>
      <c r="J166" s="25"/>
      <c r="K166" s="25"/>
      <c r="L166" s="25"/>
      <c r="M166" s="25"/>
      <c r="N166" s="25"/>
      <c r="O166" s="25"/>
      <c r="P166" s="25"/>
      <c r="Q166" s="25"/>
      <c r="R166" s="25"/>
      <c r="S166" s="25"/>
      <c r="T166" s="25"/>
      <c r="U166" s="25"/>
      <c r="V166" s="26"/>
      <c r="W166" s="25"/>
      <c r="X166" s="27"/>
      <c r="Y166" s="25"/>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row>
    <row r="167" spans="7:100" ht="12.75">
      <c r="G167" s="27"/>
      <c r="H167" s="25"/>
      <c r="I167" s="25"/>
      <c r="J167" s="25"/>
      <c r="K167" s="25"/>
      <c r="L167" s="25"/>
      <c r="M167" s="25"/>
      <c r="N167" s="25"/>
      <c r="O167" s="25"/>
      <c r="P167" s="25"/>
      <c r="Q167" s="25"/>
      <c r="R167" s="25"/>
      <c r="S167" s="25"/>
      <c r="T167" s="25"/>
      <c r="U167" s="25"/>
      <c r="V167" s="26"/>
      <c r="W167" s="25"/>
      <c r="X167" s="27"/>
      <c r="Y167" s="25"/>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row>
    <row r="168" spans="7:100" ht="12.75">
      <c r="G168" s="27"/>
      <c r="H168" s="25"/>
      <c r="I168" s="25"/>
      <c r="J168" s="25"/>
      <c r="K168" s="25"/>
      <c r="L168" s="25"/>
      <c r="M168" s="25"/>
      <c r="N168" s="25"/>
      <c r="O168" s="25"/>
      <c r="P168" s="25"/>
      <c r="Q168" s="25"/>
      <c r="R168" s="25"/>
      <c r="S168" s="25"/>
      <c r="T168" s="25"/>
      <c r="U168" s="25"/>
      <c r="V168" s="26"/>
      <c r="W168" s="25"/>
      <c r="X168" s="27"/>
      <c r="Y168" s="25"/>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row>
    <row r="169" spans="7:100" ht="12.75">
      <c r="G169" s="27"/>
      <c r="H169" s="25"/>
      <c r="I169" s="25"/>
      <c r="J169" s="25"/>
      <c r="K169" s="25"/>
      <c r="L169" s="25"/>
      <c r="M169" s="25"/>
      <c r="N169" s="25"/>
      <c r="O169" s="25"/>
      <c r="P169" s="25"/>
      <c r="Q169" s="25"/>
      <c r="R169" s="25"/>
      <c r="S169" s="25"/>
      <c r="T169" s="25"/>
      <c r="U169" s="25"/>
      <c r="V169" s="26"/>
      <c r="W169" s="25"/>
      <c r="X169" s="27"/>
      <c r="Y169" s="25"/>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row>
    <row r="170" spans="7:100" ht="12.75">
      <c r="G170" s="27"/>
      <c r="H170" s="25"/>
      <c r="I170" s="25"/>
      <c r="J170" s="25"/>
      <c r="K170" s="25"/>
      <c r="L170" s="25"/>
      <c r="M170" s="25"/>
      <c r="N170" s="25"/>
      <c r="O170" s="25"/>
      <c r="P170" s="25"/>
      <c r="Q170" s="25"/>
      <c r="R170" s="25"/>
      <c r="S170" s="25"/>
      <c r="T170" s="25"/>
      <c r="U170" s="25"/>
      <c r="V170" s="26"/>
      <c r="W170" s="25"/>
      <c r="X170" s="27"/>
      <c r="Y170" s="25"/>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row>
    <row r="171" spans="7:100" ht="12.75">
      <c r="G171" s="27"/>
      <c r="H171" s="25"/>
      <c r="I171" s="25"/>
      <c r="J171" s="25"/>
      <c r="K171" s="25"/>
      <c r="L171" s="25"/>
      <c r="M171" s="25"/>
      <c r="N171" s="25"/>
      <c r="O171" s="25"/>
      <c r="P171" s="25"/>
      <c r="Q171" s="25"/>
      <c r="R171" s="25"/>
      <c r="S171" s="25"/>
      <c r="T171" s="25"/>
      <c r="U171" s="25"/>
      <c r="V171" s="26"/>
      <c r="W171" s="25"/>
      <c r="X171" s="27"/>
      <c r="Y171" s="25"/>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row>
    <row r="172" spans="7:100" ht="12.75">
      <c r="G172" s="27"/>
      <c r="H172" s="25"/>
      <c r="I172" s="25"/>
      <c r="J172" s="25"/>
      <c r="K172" s="25"/>
      <c r="L172" s="25"/>
      <c r="M172" s="25"/>
      <c r="N172" s="25"/>
      <c r="O172" s="25"/>
      <c r="P172" s="25"/>
      <c r="Q172" s="25"/>
      <c r="R172" s="25"/>
      <c r="S172" s="25"/>
      <c r="T172" s="25"/>
      <c r="U172" s="25"/>
      <c r="V172" s="26"/>
      <c r="W172" s="25"/>
      <c r="X172" s="27"/>
      <c r="Y172" s="25"/>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row>
    <row r="173" spans="7:100" ht="12.75">
      <c r="G173" s="27"/>
      <c r="H173" s="25"/>
      <c r="I173" s="25"/>
      <c r="J173" s="25"/>
      <c r="K173" s="25"/>
      <c r="L173" s="25"/>
      <c r="M173" s="25"/>
      <c r="N173" s="25"/>
      <c r="O173" s="25"/>
      <c r="P173" s="25"/>
      <c r="Q173" s="25"/>
      <c r="R173" s="25"/>
      <c r="S173" s="25"/>
      <c r="T173" s="25"/>
      <c r="U173" s="25"/>
      <c r="V173" s="26"/>
      <c r="W173" s="25"/>
      <c r="X173" s="27"/>
      <c r="Y173" s="25"/>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row>
    <row r="174" spans="7:100" ht="12.75">
      <c r="G174" s="27"/>
      <c r="H174" s="25"/>
      <c r="I174" s="25"/>
      <c r="J174" s="25"/>
      <c r="K174" s="25"/>
      <c r="L174" s="25"/>
      <c r="M174" s="25"/>
      <c r="N174" s="25"/>
      <c r="O174" s="25"/>
      <c r="P174" s="25"/>
      <c r="Q174" s="25"/>
      <c r="R174" s="25"/>
      <c r="S174" s="25"/>
      <c r="T174" s="25"/>
      <c r="U174" s="25"/>
      <c r="V174" s="26"/>
      <c r="W174" s="25"/>
      <c r="X174" s="27"/>
      <c r="Y174" s="25"/>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row>
    <row r="175" spans="7:100" ht="12.75">
      <c r="G175" s="27"/>
      <c r="H175" s="25"/>
      <c r="I175" s="25"/>
      <c r="J175" s="25"/>
      <c r="K175" s="25"/>
      <c r="L175" s="25"/>
      <c r="M175" s="25"/>
      <c r="N175" s="25"/>
      <c r="O175" s="25"/>
      <c r="P175" s="25"/>
      <c r="Q175" s="25"/>
      <c r="R175" s="25"/>
      <c r="S175" s="25"/>
      <c r="T175" s="25"/>
      <c r="U175" s="25"/>
      <c r="V175" s="26"/>
      <c r="W175" s="25"/>
      <c r="X175" s="27"/>
      <c r="Y175" s="25"/>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row>
    <row r="176" spans="7:100" ht="12.75">
      <c r="G176" s="27"/>
      <c r="H176" s="25"/>
      <c r="I176" s="25"/>
      <c r="J176" s="25"/>
      <c r="K176" s="25"/>
      <c r="L176" s="25"/>
      <c r="M176" s="25"/>
      <c r="N176" s="25"/>
      <c r="O176" s="25"/>
      <c r="P176" s="25"/>
      <c r="Q176" s="25"/>
      <c r="R176" s="25"/>
      <c r="S176" s="25"/>
      <c r="T176" s="25"/>
      <c r="U176" s="25"/>
      <c r="V176" s="26"/>
      <c r="W176" s="25"/>
      <c r="X176" s="27"/>
      <c r="Y176" s="25"/>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row>
    <row r="177" spans="7:100" ht="12.75">
      <c r="G177" s="27"/>
      <c r="H177" s="25"/>
      <c r="I177" s="25"/>
      <c r="J177" s="25"/>
      <c r="K177" s="25"/>
      <c r="L177" s="25"/>
      <c r="M177" s="25"/>
      <c r="N177" s="25"/>
      <c r="O177" s="25"/>
      <c r="P177" s="25"/>
      <c r="Q177" s="25"/>
      <c r="R177" s="25"/>
      <c r="S177" s="25"/>
      <c r="T177" s="25"/>
      <c r="U177" s="25"/>
      <c r="V177" s="26"/>
      <c r="W177" s="25"/>
      <c r="X177" s="27"/>
      <c r="Y177" s="25"/>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row>
    <row r="178" spans="7:100" ht="12.75">
      <c r="G178" s="27"/>
      <c r="H178" s="25"/>
      <c r="I178" s="25"/>
      <c r="J178" s="25"/>
      <c r="K178" s="25"/>
      <c r="L178" s="25"/>
      <c r="M178" s="25"/>
      <c r="N178" s="25"/>
      <c r="O178" s="25"/>
      <c r="P178" s="25"/>
      <c r="Q178" s="25"/>
      <c r="R178" s="25"/>
      <c r="S178" s="25"/>
      <c r="T178" s="25"/>
      <c r="U178" s="25"/>
      <c r="V178" s="26"/>
      <c r="W178" s="25"/>
      <c r="X178" s="27"/>
      <c r="Y178" s="25"/>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row>
    <row r="179" spans="7:100" ht="12.75">
      <c r="G179" s="27"/>
      <c r="H179" s="25"/>
      <c r="I179" s="25"/>
      <c r="J179" s="25"/>
      <c r="K179" s="25"/>
      <c r="L179" s="25"/>
      <c r="M179" s="25"/>
      <c r="N179" s="25"/>
      <c r="O179" s="25"/>
      <c r="P179" s="25"/>
      <c r="Q179" s="25"/>
      <c r="R179" s="25"/>
      <c r="S179" s="25"/>
      <c r="T179" s="25"/>
      <c r="U179" s="25"/>
      <c r="V179" s="26"/>
      <c r="W179" s="25"/>
      <c r="X179" s="27"/>
      <c r="Y179" s="25"/>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row>
    <row r="180" spans="7:100" ht="12.75">
      <c r="G180" s="27"/>
      <c r="H180" s="25"/>
      <c r="I180" s="25"/>
      <c r="J180" s="25"/>
      <c r="K180" s="25"/>
      <c r="L180" s="25"/>
      <c r="M180" s="25"/>
      <c r="N180" s="25"/>
      <c r="O180" s="25"/>
      <c r="P180" s="25"/>
      <c r="Q180" s="25"/>
      <c r="R180" s="25"/>
      <c r="S180" s="25"/>
      <c r="T180" s="25"/>
      <c r="U180" s="25"/>
      <c r="V180" s="26"/>
      <c r="W180" s="25"/>
      <c r="X180" s="27"/>
      <c r="Y180" s="25"/>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row>
    <row r="181" spans="7:100" ht="12.75">
      <c r="G181" s="27"/>
      <c r="H181" s="25"/>
      <c r="I181" s="25"/>
      <c r="J181" s="25"/>
      <c r="K181" s="25"/>
      <c r="L181" s="25"/>
      <c r="M181" s="25"/>
      <c r="N181" s="25"/>
      <c r="O181" s="25"/>
      <c r="P181" s="25"/>
      <c r="Q181" s="25"/>
      <c r="R181" s="25"/>
      <c r="S181" s="25"/>
      <c r="T181" s="25"/>
      <c r="U181" s="25"/>
      <c r="V181" s="26"/>
      <c r="W181" s="25"/>
      <c r="X181" s="27"/>
      <c r="Y181" s="25"/>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row>
    <row r="182" spans="7:100" ht="12.75">
      <c r="G182" s="27"/>
      <c r="H182" s="25"/>
      <c r="I182" s="25"/>
      <c r="J182" s="25"/>
      <c r="K182" s="25"/>
      <c r="L182" s="25"/>
      <c r="M182" s="25"/>
      <c r="N182" s="25"/>
      <c r="O182" s="25"/>
      <c r="P182" s="25"/>
      <c r="Q182" s="25"/>
      <c r="R182" s="25"/>
      <c r="S182" s="25"/>
      <c r="T182" s="25"/>
      <c r="U182" s="25"/>
      <c r="V182" s="26"/>
      <c r="W182" s="25"/>
      <c r="X182" s="27"/>
      <c r="Y182" s="25"/>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row>
    <row r="183" spans="7:100" ht="12.75">
      <c r="G183" s="27"/>
      <c r="H183" s="25"/>
      <c r="I183" s="25"/>
      <c r="J183" s="25"/>
      <c r="K183" s="25"/>
      <c r="L183" s="25"/>
      <c r="M183" s="25"/>
      <c r="N183" s="25"/>
      <c r="O183" s="25"/>
      <c r="P183" s="25"/>
      <c r="Q183" s="25"/>
      <c r="R183" s="25"/>
      <c r="S183" s="25"/>
      <c r="T183" s="25"/>
      <c r="U183" s="25"/>
      <c r="V183" s="26"/>
      <c r="W183" s="25"/>
      <c r="X183" s="27"/>
      <c r="Y183" s="25"/>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row>
    <row r="184" spans="7:100" ht="12.75">
      <c r="G184" s="27"/>
      <c r="H184" s="25"/>
      <c r="I184" s="25"/>
      <c r="J184" s="25"/>
      <c r="K184" s="25"/>
      <c r="L184" s="25"/>
      <c r="M184" s="25"/>
      <c r="N184" s="25"/>
      <c r="O184" s="25"/>
      <c r="P184" s="25"/>
      <c r="Q184" s="25"/>
      <c r="R184" s="25"/>
      <c r="S184" s="25"/>
      <c r="T184" s="25"/>
      <c r="U184" s="25"/>
      <c r="V184" s="26"/>
      <c r="W184" s="25"/>
      <c r="X184" s="27"/>
      <c r="Y184" s="25"/>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row>
    <row r="185" spans="7:100" ht="12.75">
      <c r="G185" s="27"/>
      <c r="H185" s="25"/>
      <c r="I185" s="25"/>
      <c r="J185" s="25"/>
      <c r="K185" s="25"/>
      <c r="L185" s="25"/>
      <c r="M185" s="25"/>
      <c r="N185" s="25"/>
      <c r="O185" s="25"/>
      <c r="P185" s="25"/>
      <c r="Q185" s="25"/>
      <c r="R185" s="25"/>
      <c r="S185" s="25"/>
      <c r="T185" s="25"/>
      <c r="U185" s="25"/>
      <c r="V185" s="26"/>
      <c r="W185" s="25"/>
      <c r="X185" s="27"/>
      <c r="Y185" s="25"/>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row>
    <row r="186" spans="7:100" ht="12.75">
      <c r="G186" s="27"/>
      <c r="H186" s="25"/>
      <c r="I186" s="25"/>
      <c r="J186" s="25"/>
      <c r="K186" s="25"/>
      <c r="L186" s="25"/>
      <c r="M186" s="25"/>
      <c r="N186" s="25"/>
      <c r="O186" s="25"/>
      <c r="P186" s="25"/>
      <c r="Q186" s="25"/>
      <c r="R186" s="25"/>
      <c r="S186" s="25"/>
      <c r="T186" s="25"/>
      <c r="U186" s="25"/>
      <c r="V186" s="26"/>
      <c r="W186" s="25"/>
      <c r="X186" s="27"/>
      <c r="Y186" s="25"/>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row>
    <row r="187" spans="7:100" ht="12.75">
      <c r="G187" s="27"/>
      <c r="H187" s="25"/>
      <c r="I187" s="25"/>
      <c r="J187" s="25"/>
      <c r="K187" s="25"/>
      <c r="L187" s="25"/>
      <c r="M187" s="25"/>
      <c r="N187" s="25"/>
      <c r="O187" s="25"/>
      <c r="P187" s="25"/>
      <c r="Q187" s="25"/>
      <c r="R187" s="25"/>
      <c r="S187" s="25"/>
      <c r="T187" s="25"/>
      <c r="U187" s="25"/>
      <c r="V187" s="26"/>
      <c r="W187" s="25"/>
      <c r="X187" s="27"/>
      <c r="Y187" s="25"/>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row>
    <row r="188" spans="7:100" ht="12.75">
      <c r="G188" s="27"/>
      <c r="H188" s="25"/>
      <c r="I188" s="25"/>
      <c r="J188" s="25"/>
      <c r="K188" s="25"/>
      <c r="L188" s="25"/>
      <c r="M188" s="25"/>
      <c r="N188" s="25"/>
      <c r="O188" s="25"/>
      <c r="P188" s="25"/>
      <c r="Q188" s="25"/>
      <c r="R188" s="25"/>
      <c r="S188" s="25"/>
      <c r="T188" s="25"/>
      <c r="U188" s="25"/>
      <c r="V188" s="26"/>
      <c r="W188" s="25"/>
      <c r="X188" s="27"/>
      <c r="Y188" s="25"/>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row>
    <row r="189" spans="7:100" ht="12.75">
      <c r="G189" s="27"/>
      <c r="H189" s="25"/>
      <c r="I189" s="25"/>
      <c r="J189" s="25"/>
      <c r="K189" s="25"/>
      <c r="L189" s="25"/>
      <c r="M189" s="25"/>
      <c r="N189" s="25"/>
      <c r="O189" s="25"/>
      <c r="P189" s="25"/>
      <c r="Q189" s="25"/>
      <c r="R189" s="25"/>
      <c r="S189" s="25"/>
      <c r="T189" s="25"/>
      <c r="U189" s="25"/>
      <c r="V189" s="26"/>
      <c r="W189" s="25"/>
      <c r="X189" s="27"/>
      <c r="Y189" s="25"/>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row>
    <row r="190" spans="7:100" ht="12.75">
      <c r="G190" s="27"/>
      <c r="H190" s="25"/>
      <c r="I190" s="25"/>
      <c r="J190" s="25"/>
      <c r="K190" s="25"/>
      <c r="L190" s="25"/>
      <c r="M190" s="25"/>
      <c r="N190" s="25"/>
      <c r="O190" s="25"/>
      <c r="P190" s="25"/>
      <c r="Q190" s="25"/>
      <c r="R190" s="25"/>
      <c r="S190" s="25"/>
      <c r="T190" s="25"/>
      <c r="U190" s="25"/>
      <c r="V190" s="26"/>
      <c r="W190" s="25"/>
      <c r="X190" s="27"/>
      <c r="Y190" s="25"/>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row>
    <row r="191" spans="7:100" ht="12.75">
      <c r="G191" s="27"/>
      <c r="H191" s="25"/>
      <c r="I191" s="25"/>
      <c r="J191" s="25"/>
      <c r="K191" s="25"/>
      <c r="L191" s="25"/>
      <c r="M191" s="25"/>
      <c r="N191" s="25"/>
      <c r="O191" s="25"/>
      <c r="P191" s="25"/>
      <c r="Q191" s="25"/>
      <c r="R191" s="25"/>
      <c r="S191" s="25"/>
      <c r="T191" s="25"/>
      <c r="U191" s="25"/>
      <c r="V191" s="26"/>
      <c r="W191" s="25"/>
      <c r="X191" s="27"/>
      <c r="Y191" s="25"/>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row>
    <row r="192" spans="7:100" ht="12.75">
      <c r="G192" s="27"/>
      <c r="H192" s="25"/>
      <c r="I192" s="25"/>
      <c r="J192" s="25"/>
      <c r="K192" s="25"/>
      <c r="L192" s="25"/>
      <c r="M192" s="25"/>
      <c r="N192" s="25"/>
      <c r="O192" s="25"/>
      <c r="P192" s="25"/>
      <c r="Q192" s="25"/>
      <c r="R192" s="25"/>
      <c r="S192" s="25"/>
      <c r="T192" s="25"/>
      <c r="U192" s="25"/>
      <c r="V192" s="26"/>
      <c r="W192" s="25"/>
      <c r="X192" s="27"/>
      <c r="Y192" s="25"/>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row>
    <row r="193" spans="7:100" ht="12.75">
      <c r="G193" s="27"/>
      <c r="H193" s="25"/>
      <c r="I193" s="25"/>
      <c r="J193" s="25"/>
      <c r="K193" s="25"/>
      <c r="L193" s="25"/>
      <c r="M193" s="25"/>
      <c r="N193" s="25"/>
      <c r="O193" s="25"/>
      <c r="P193" s="25"/>
      <c r="Q193" s="25"/>
      <c r="R193" s="25"/>
      <c r="S193" s="25"/>
      <c r="T193" s="25"/>
      <c r="U193" s="25"/>
      <c r="V193" s="26"/>
      <c r="W193" s="25"/>
      <c r="X193" s="27"/>
      <c r="Y193" s="25"/>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row>
    <row r="194" spans="7:100" ht="12.75">
      <c r="G194" s="27"/>
      <c r="H194" s="25"/>
      <c r="I194" s="25"/>
      <c r="J194" s="25"/>
      <c r="K194" s="25"/>
      <c r="L194" s="25"/>
      <c r="M194" s="25"/>
      <c r="N194" s="25"/>
      <c r="O194" s="25"/>
      <c r="P194" s="25"/>
      <c r="Q194" s="25"/>
      <c r="R194" s="25"/>
      <c r="S194" s="25"/>
      <c r="T194" s="25"/>
      <c r="U194" s="25"/>
      <c r="V194" s="26"/>
      <c r="W194" s="25"/>
      <c r="X194" s="27"/>
      <c r="Y194" s="25"/>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row>
    <row r="195" spans="7:100" ht="12.75">
      <c r="G195" s="27"/>
      <c r="H195" s="25"/>
      <c r="I195" s="25"/>
      <c r="J195" s="25"/>
      <c r="K195" s="25"/>
      <c r="L195" s="25"/>
      <c r="M195" s="25"/>
      <c r="N195" s="25"/>
      <c r="O195" s="25"/>
      <c r="P195" s="25"/>
      <c r="Q195" s="25"/>
      <c r="R195" s="25"/>
      <c r="S195" s="25"/>
      <c r="T195" s="25"/>
      <c r="U195" s="25"/>
      <c r="V195" s="26"/>
      <c r="W195" s="25"/>
      <c r="X195" s="27"/>
      <c r="Y195" s="25"/>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row>
    <row r="196" spans="7:100" ht="12.75">
      <c r="G196" s="27"/>
      <c r="H196" s="25"/>
      <c r="I196" s="25"/>
      <c r="J196" s="25"/>
      <c r="K196" s="25"/>
      <c r="L196" s="25"/>
      <c r="M196" s="25"/>
      <c r="N196" s="25"/>
      <c r="O196" s="25"/>
      <c r="P196" s="25"/>
      <c r="Q196" s="25"/>
      <c r="R196" s="25"/>
      <c r="S196" s="25"/>
      <c r="T196" s="25"/>
      <c r="U196" s="25"/>
      <c r="V196" s="26"/>
      <c r="W196" s="25"/>
      <c r="X196" s="27"/>
      <c r="Y196" s="25"/>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row>
    <row r="197" spans="7:100" ht="12.75">
      <c r="G197" s="27"/>
      <c r="H197" s="25"/>
      <c r="I197" s="25"/>
      <c r="J197" s="25"/>
      <c r="K197" s="25"/>
      <c r="L197" s="25"/>
      <c r="M197" s="25"/>
      <c r="N197" s="25"/>
      <c r="O197" s="25"/>
      <c r="P197" s="25"/>
      <c r="Q197" s="25"/>
      <c r="R197" s="25"/>
      <c r="S197" s="25"/>
      <c r="T197" s="25"/>
      <c r="U197" s="25"/>
      <c r="V197" s="26"/>
      <c r="W197" s="25"/>
      <c r="X197" s="27"/>
      <c r="Y197" s="25"/>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row>
    <row r="198" spans="7:100" ht="12.75">
      <c r="G198" s="27"/>
      <c r="H198" s="25"/>
      <c r="I198" s="25"/>
      <c r="J198" s="25"/>
      <c r="K198" s="25"/>
      <c r="L198" s="25"/>
      <c r="M198" s="25"/>
      <c r="N198" s="25"/>
      <c r="O198" s="25"/>
      <c r="P198" s="25"/>
      <c r="Q198" s="25"/>
      <c r="R198" s="25"/>
      <c r="S198" s="25"/>
      <c r="T198" s="25"/>
      <c r="U198" s="25"/>
      <c r="V198" s="26"/>
      <c r="W198" s="25"/>
      <c r="X198" s="27"/>
      <c r="Y198" s="25"/>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row>
    <row r="199" spans="7:100" ht="12.75">
      <c r="G199" s="27"/>
      <c r="H199" s="25"/>
      <c r="I199" s="25"/>
      <c r="J199" s="25"/>
      <c r="K199" s="25"/>
      <c r="L199" s="25"/>
      <c r="M199" s="25"/>
      <c r="N199" s="25"/>
      <c r="O199" s="25"/>
      <c r="P199" s="25"/>
      <c r="Q199" s="25"/>
      <c r="R199" s="25"/>
      <c r="S199" s="25"/>
      <c r="T199" s="25"/>
      <c r="U199" s="25"/>
      <c r="V199" s="26"/>
      <c r="W199" s="25"/>
      <c r="X199" s="27"/>
      <c r="Y199" s="25"/>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row>
    <row r="200" spans="7:100" ht="12.75">
      <c r="G200" s="27"/>
      <c r="H200" s="25"/>
      <c r="I200" s="25"/>
      <c r="J200" s="25"/>
      <c r="K200" s="25"/>
      <c r="L200" s="25"/>
      <c r="M200" s="25"/>
      <c r="N200" s="25"/>
      <c r="O200" s="25"/>
      <c r="P200" s="25"/>
      <c r="Q200" s="25"/>
      <c r="R200" s="25"/>
      <c r="S200" s="25"/>
      <c r="T200" s="25"/>
      <c r="U200" s="25"/>
      <c r="V200" s="26"/>
      <c r="W200" s="25"/>
      <c r="X200" s="27"/>
      <c r="Y200" s="25"/>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row>
    <row r="201" spans="7:100" ht="12.75">
      <c r="G201" s="27"/>
      <c r="H201" s="25"/>
      <c r="I201" s="25"/>
      <c r="J201" s="25"/>
      <c r="K201" s="25"/>
      <c r="L201" s="25"/>
      <c r="M201" s="25"/>
      <c r="N201" s="25"/>
      <c r="O201" s="25"/>
      <c r="P201" s="25"/>
      <c r="Q201" s="25"/>
      <c r="R201" s="25"/>
      <c r="S201" s="25"/>
      <c r="T201" s="25"/>
      <c r="U201" s="25"/>
      <c r="V201" s="26"/>
      <c r="W201" s="25"/>
      <c r="X201" s="27"/>
      <c r="Y201" s="25"/>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row>
    <row r="202" spans="7:100" ht="12.75">
      <c r="G202" s="27"/>
      <c r="H202" s="25"/>
      <c r="I202" s="25"/>
      <c r="J202" s="25"/>
      <c r="K202" s="25"/>
      <c r="L202" s="25"/>
      <c r="M202" s="25"/>
      <c r="N202" s="25"/>
      <c r="O202" s="25"/>
      <c r="P202" s="25"/>
      <c r="Q202" s="25"/>
      <c r="R202" s="25"/>
      <c r="S202" s="25"/>
      <c r="T202" s="25"/>
      <c r="U202" s="25"/>
      <c r="V202" s="26"/>
      <c r="W202" s="25"/>
      <c r="X202" s="27"/>
      <c r="Y202" s="25"/>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row>
    <row r="203" spans="7:100" ht="12.75">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row>
    <row r="204" spans="7:100" ht="12.75">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row>
    <row r="205" spans="7:100" ht="12.75">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row>
    <row r="206" spans="7:100" ht="12.75">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row>
    <row r="207" spans="7:100" ht="12.75">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row>
    <row r="208" spans="7:100" ht="12.75">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row>
    <row r="209" spans="7:100" ht="12.75">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row>
    <row r="210" spans="7:100" ht="12.75">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row>
    <row r="211" spans="7:100" ht="12.75">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row>
    <row r="212" spans="7:100" ht="12.75">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row>
    <row r="213" spans="7:100" ht="12.75">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row>
    <row r="214" spans="7:100" ht="12.75">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row>
    <row r="215" spans="7:100" ht="12.75">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row>
    <row r="216" spans="7:100" ht="12.75">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row>
    <row r="217" spans="7:100" ht="12.75">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row>
    <row r="218" spans="7:100" ht="12.75">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row>
    <row r="219" spans="7:100" ht="12.75">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row>
    <row r="220" spans="7:100" ht="12.75">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row>
    <row r="221" spans="7:100" ht="12.75">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row>
    <row r="222" spans="7:100" ht="12.75">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row>
    <row r="223" spans="7:100" ht="12.75">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row>
    <row r="224" spans="7:100" ht="12.75">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row>
    <row r="225" spans="7:100" ht="12.75">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row>
    <row r="226" spans="7:100" ht="12.75">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row>
    <row r="227" spans="7:100" ht="12.75">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row>
    <row r="228" spans="7:100" ht="12.75">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row>
    <row r="229" spans="7:100" ht="12.75">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row>
    <row r="230" spans="7:100" ht="12.75">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row>
    <row r="231" spans="7:100" ht="12.75">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row>
    <row r="232" spans="7:100" ht="12.75">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row>
    <row r="233" spans="7:100" ht="12.75">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row>
    <row r="234" spans="7:100" ht="12.75">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row>
    <row r="235" spans="7:100" ht="12.75">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row>
    <row r="236" spans="7:100" ht="12.75">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row>
    <row r="237" spans="7:100" ht="12.75">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row>
    <row r="238" spans="7:100" ht="12.75">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row>
    <row r="239" spans="7:100" ht="12.75">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row>
    <row r="240" spans="7:100" ht="12.75">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row>
    <row r="241" spans="7:100" ht="12.75">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row>
    <row r="242" spans="7:100" ht="12.75">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row>
    <row r="243" spans="7:100" ht="12.75">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row>
    <row r="244" spans="7:100" ht="12.75">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row>
    <row r="245" spans="7:100" ht="12.75">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row>
    <row r="246" spans="7:100" ht="12.75">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row>
    <row r="247" spans="7:100" ht="12.75">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row>
    <row r="248" spans="7:100" ht="12.75">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row>
    <row r="249" spans="7:100" ht="12.75">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row>
    <row r="250" spans="7:100" ht="12.75">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row>
    <row r="251" spans="7:100" ht="12.75">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row>
    <row r="252" spans="7:100" ht="12.75">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row>
    <row r="253" spans="7:100" ht="12.75">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row>
    <row r="254" spans="7:100" ht="12.75">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row>
    <row r="255" spans="7:100" ht="12.75">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row>
    <row r="256" spans="7:100" ht="12.75">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row>
    <row r="257" spans="7:100" ht="12.75">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row>
    <row r="258" spans="7:100" ht="12.75">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row>
    <row r="259" spans="7:100" ht="12.75">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row>
    <row r="260" spans="7:100" ht="12.75">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row>
    <row r="261" spans="7:100" ht="12.75">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row>
    <row r="262" spans="7:100" ht="12.75">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row>
    <row r="263" spans="7:100" ht="12.75">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row>
    <row r="264" spans="7:100" ht="12.75">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row>
    <row r="265" spans="7:100" ht="12.75">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row>
    <row r="266" spans="7:100" ht="12.75">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row>
    <row r="267" spans="7:100" ht="12.75">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row>
    <row r="268" spans="7:100" ht="12.75">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row>
    <row r="269" spans="7:100" ht="12.75">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row>
    <row r="270" spans="7:100" ht="12.75">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row>
    <row r="271" spans="7:100" ht="12.75">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row>
    <row r="272" spans="7:100" ht="12.75">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row>
    <row r="273" spans="7:100" ht="12.75">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row>
    <row r="274" spans="7:100" ht="12.75">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row>
    <row r="275" spans="7:100" ht="12.75">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row>
    <row r="276" spans="7:100" ht="12.75">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row>
    <row r="277" spans="7:100" ht="12.75">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row>
    <row r="278" spans="7:100" ht="12.75">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row>
    <row r="279" spans="7:100" ht="12.75">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row>
    <row r="280" spans="7:100" ht="12.75">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row>
    <row r="281" spans="7:100" ht="12.75">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row>
    <row r="282" spans="7:100" ht="12.75">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row>
    <row r="283" spans="7:100" ht="12.75">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row>
    <row r="284" spans="7:100" ht="12.75">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row>
    <row r="285" spans="7:100" ht="12.75">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row>
    <row r="286" spans="7:100" ht="12.75">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row>
    <row r="287" spans="7:100" ht="12.75">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row>
    <row r="288" spans="7:100" ht="12.75">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row>
    <row r="289" spans="7:100" ht="12.75">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row>
    <row r="290" spans="7:100" ht="12.75">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row>
    <row r="291" spans="7:100" ht="12.75">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row>
    <row r="292" spans="7:100" ht="12.75">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row>
    <row r="293" spans="7:100" ht="12.75">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row>
    <row r="294" spans="7:100" ht="12.75">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row>
    <row r="295" spans="7:100" ht="12.75">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row>
    <row r="296" spans="7:100" ht="12.75">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row>
    <row r="297" spans="7:100" ht="12.75">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row>
    <row r="298" spans="7:100" ht="12.75">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row>
    <row r="299" spans="7:100" ht="12.75">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row>
    <row r="300" spans="7:100" ht="12.75">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row>
    <row r="301" spans="7:100" ht="12.75">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row>
    <row r="302" spans="7:100" ht="12.75">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row>
    <row r="303" spans="7:100" ht="12.75">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row>
    <row r="304" spans="7:100" ht="12.75">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row>
    <row r="305" spans="7:100" ht="12.75">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row>
    <row r="306" spans="7:100" ht="12.75">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row>
    <row r="307" spans="7:100" ht="12.75">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row>
    <row r="308" spans="7:100" ht="12.75">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row>
    <row r="309" spans="7:100" ht="12.75">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row>
    <row r="310" spans="7:100" ht="12.75">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row>
    <row r="311" spans="7:100" ht="12.75">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row>
    <row r="312" spans="7:100" ht="12.75">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row>
    <row r="313" spans="7:100" ht="12.75">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row>
    <row r="314" spans="7:100" ht="12.75">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row>
    <row r="315" spans="7:100" ht="12.75">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row>
    <row r="316" spans="7:100" ht="12.75">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row>
    <row r="317" spans="7:100" ht="12.75">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row>
    <row r="318" spans="7:100" ht="12.75">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row>
    <row r="319" spans="7:100" ht="12.75">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row>
    <row r="320" spans="7:100" ht="12.75">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row>
    <row r="321" spans="7:100" ht="12.75">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row>
    <row r="322" spans="7:100" ht="12.75">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row>
    <row r="323" spans="7:100" ht="12.75">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row>
    <row r="324" spans="7:100" ht="12.75">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row>
    <row r="325" spans="7:100" ht="12.75">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row>
    <row r="326" spans="7:100" ht="12.75">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row>
    <row r="327" spans="7:100" ht="12.75">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row>
    <row r="328" spans="7:100" ht="12.75">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row>
    <row r="329" spans="7:100" ht="12.75">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row>
    <row r="330" spans="7:100" ht="12.75">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row>
    <row r="331" spans="7:100" ht="12.75">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row>
    <row r="332" spans="7:100" ht="12.75">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row>
    <row r="333" spans="7:100" ht="12.75">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row>
    <row r="334" spans="7:100" ht="12.75">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row>
    <row r="335" spans="7:100" ht="12.75">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row>
    <row r="336" spans="7:100" ht="12.75">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row>
    <row r="337" spans="7:100" ht="12.75">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row>
    <row r="338" spans="7:100" ht="12.75">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row>
    <row r="339" spans="7:100" ht="12.75">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row>
    <row r="340" spans="7:100" ht="12.75">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row>
    <row r="341" spans="7:100" ht="12.75">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row>
    <row r="342" spans="7:100" ht="12.75">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row>
    <row r="343" spans="7:100" ht="12.75">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row>
    <row r="344" spans="7:100" ht="12.75">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row>
    <row r="345" spans="7:100" ht="12.75">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row>
    <row r="346" spans="7:100" ht="12.75">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row>
    <row r="347" spans="7:100" ht="12.75">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row>
    <row r="348" spans="7:100" ht="12.75">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row>
    <row r="349" spans="7:100" ht="12.75">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row>
    <row r="350" spans="7:100" ht="12.75">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row>
    <row r="351" spans="7:100" ht="12.75">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row>
    <row r="352" spans="7:100" ht="12.75">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row>
    <row r="353" spans="7:100" ht="12.75">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row>
    <row r="354" spans="7:100" ht="12.75">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row>
    <row r="355" spans="7:100" ht="12.75">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row>
    <row r="356" spans="7:100" ht="12.75">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row>
    <row r="357" spans="7:100" ht="12.75">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row>
    <row r="358" spans="7:100" ht="12.75">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row>
    <row r="359" spans="7:100" ht="12.75">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row>
    <row r="360" spans="7:100" ht="12.75">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row>
    <row r="361" spans="7:100" ht="12.75">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row>
    <row r="362" spans="7:100" ht="12.75">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row>
    <row r="363" spans="7:100" ht="12.75">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row>
    <row r="364" spans="7:100" ht="12.75">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row>
    <row r="365" spans="7:100" ht="12.75">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row>
    <row r="366" spans="7:100" ht="12.75">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row>
    <row r="367" spans="7:100" ht="12.75">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row>
    <row r="368" spans="7:100" ht="12.75">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row>
    <row r="369" spans="7:100" ht="12.75">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row>
    <row r="370" spans="7:100" ht="12.75">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row>
    <row r="371" spans="7:100" ht="12.75">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row>
    <row r="372" spans="7:100" ht="12.75">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row>
    <row r="373" spans="7:100" ht="12.75">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row>
    <row r="374" spans="7:100" ht="12.75">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row>
    <row r="375" spans="7:100" ht="12.75">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row>
    <row r="376" spans="7:100" ht="12.75">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row>
    <row r="377" spans="7:100" ht="12.75">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row>
    <row r="378" spans="7:100" ht="12.75">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row>
    <row r="379" spans="7:100" ht="12.75">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row>
    <row r="380" spans="7:100" ht="12.75">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row>
    <row r="381" spans="7:100" ht="12.75">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row>
    <row r="382" spans="7:100" ht="12.75">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row>
    <row r="383" spans="7:100" ht="12.75">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row>
    <row r="384" spans="7:100" ht="12.75">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row>
    <row r="385" spans="7:100" ht="12.75">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row>
    <row r="386" spans="7:100" ht="12.75">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row>
    <row r="387" spans="7:100" ht="12.75">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row>
    <row r="388" spans="7:100" ht="12.75">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row>
    <row r="389" spans="7:100" ht="12.75">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row>
    <row r="390" spans="7:100" ht="12.75">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row>
    <row r="391" spans="7:100" ht="12.75">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row>
    <row r="392" spans="7:100" ht="12.75">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row>
    <row r="393" spans="7:100" ht="12.75">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row>
    <row r="394" spans="7:100" ht="12.75">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row>
    <row r="395" spans="7:100" ht="12.75">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row>
    <row r="396" spans="7:100" ht="12.75">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row>
    <row r="397" spans="7:100" ht="12.75">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row>
    <row r="398" spans="7:100" ht="12.75">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row>
    <row r="399" spans="7:100" ht="12.75">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row>
    <row r="400" spans="7:100" ht="12.75">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row>
    <row r="401" spans="7:100" ht="12.75">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row>
    <row r="402" spans="7:100" ht="12.75">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row>
    <row r="403" spans="7:100" ht="12.75">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row>
    <row r="404" spans="7:100" ht="12.75">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row>
    <row r="405" spans="7:100" ht="12.75">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row>
    <row r="406" spans="7:100" ht="12.75">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row>
    <row r="407" spans="7:100" ht="12.75">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row>
    <row r="408" spans="7:100" ht="12.75">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row>
    <row r="409" spans="7:100" ht="12.75">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row>
    <row r="410" spans="7:100" ht="12.75">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row>
    <row r="411" spans="7:100" ht="12.75">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row>
    <row r="412" spans="7:100" ht="12.75">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row>
    <row r="413" spans="7:100" ht="12.75">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row>
    <row r="414" spans="7:100" ht="12.75">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row>
    <row r="415" spans="7:100" ht="12.75">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row>
    <row r="416" spans="7:100" ht="12.75">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row>
    <row r="417" spans="7:100" ht="12.75">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row>
    <row r="418" spans="7:100" ht="12.75">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row>
    <row r="419" spans="7:100" ht="12.75">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row>
    <row r="420" spans="7:100" ht="12.75">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row>
    <row r="421" spans="7:100" ht="12.75">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row>
    <row r="422" spans="7:100" ht="12.75">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row>
    <row r="423" spans="7:100" ht="12.75">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row>
    <row r="424" spans="7:100" ht="12.75">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row>
    <row r="425" spans="7:100" ht="12.75">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row>
    <row r="426" spans="7:100" ht="12.75">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row>
    <row r="427" spans="7:100" ht="12.75">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row>
    <row r="428" spans="7:100" ht="12.75">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row>
    <row r="429" spans="7:100" ht="12.75">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row>
    <row r="430" spans="7:100" ht="12.75">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row>
    <row r="431" spans="7:100" ht="12.75">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row>
    <row r="432" spans="7:100" ht="12.75">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row>
    <row r="433" spans="7:100" ht="12.75">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row>
    <row r="434" spans="7:100" ht="12.75">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row>
    <row r="435" spans="7:100" ht="12.75">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row>
    <row r="436" spans="7:100" ht="12.75">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row>
    <row r="437" spans="7:100" ht="12.75">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row>
    <row r="438" spans="7:100" ht="12.75">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row>
    <row r="439" spans="7:100" ht="12.75">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row>
    <row r="440" spans="7:100" ht="12.75">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row>
    <row r="441" spans="7:100" ht="12.75">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row>
    <row r="442" spans="7:100" ht="12.75">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row>
    <row r="443" spans="7:100" ht="12.75">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row>
    <row r="444" spans="7:100" ht="12.75">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row>
    <row r="445" spans="7:100" ht="12.75">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row>
    <row r="446" spans="7:100" ht="12.75">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row>
    <row r="447" spans="7:100" ht="12.75">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row>
    <row r="448" spans="7:100" ht="12.75">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row>
    <row r="449" spans="7:100" ht="12.75">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row>
    <row r="450" spans="7:100" ht="12.75">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row>
    <row r="451" spans="7:100" ht="12.75">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row>
    <row r="452" spans="7:100" ht="12.75">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row>
    <row r="453" spans="7:100" ht="12.75">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row>
    <row r="454" spans="7:100" ht="12.75">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row>
    <row r="455" spans="7:100" ht="12.75">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row>
    <row r="456" spans="7:100" ht="12.75">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row>
    <row r="457" spans="7:100" ht="12.75">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row>
    <row r="458" spans="7:100" ht="12.75">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row>
    <row r="459" spans="7:100" ht="12.75">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row>
    <row r="460" spans="7:100" ht="12.75">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row>
    <row r="461" spans="7:100" ht="12.75">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row>
    <row r="462" spans="7:100" ht="12.75">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row>
    <row r="463" spans="7:100" ht="12.75">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row>
    <row r="464" spans="7:100" ht="12.75">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row>
    <row r="465" spans="7:100" ht="12.75">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row>
    <row r="466" spans="7:100" ht="12.75">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row>
    <row r="467" spans="7:100" ht="12.75">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row>
    <row r="468" spans="7:100" ht="12.75">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row>
    <row r="469" spans="7:100" ht="12.75">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row>
    <row r="470" spans="7:100" ht="12.75">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row>
    <row r="471" spans="7:100" ht="12.75">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row>
    <row r="472" spans="7:100" ht="12.75">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row>
    <row r="473" spans="7:100" ht="12.75">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row>
    <row r="474" spans="7:100" ht="12.75">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row>
    <row r="475" spans="7:100" ht="12.75">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row>
    <row r="476" spans="7:100" ht="12.75">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row>
    <row r="477" spans="7:100" ht="12.75">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row>
    <row r="478" spans="7:100" ht="12.75">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row>
    <row r="479" spans="7:100" ht="12.75">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row>
    <row r="480" spans="7:100" ht="12.75">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row>
    <row r="481" spans="7:100" ht="12.75">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row>
    <row r="482" spans="7:100" ht="12.75">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row>
    <row r="483" spans="7:100" ht="12.75">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row>
    <row r="484" spans="7:100" ht="12.75">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row>
    <row r="485" spans="7:100" ht="12.75">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row>
    <row r="486" spans="7:100" ht="12.75">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row>
    <row r="487" spans="7:100" ht="12.75">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row>
    <row r="488" spans="7:100" ht="12.75">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row>
    <row r="489" spans="7:100" ht="12.75">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row>
    <row r="490" spans="7:100" ht="12.75">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row>
    <row r="491" spans="7:100" ht="12.75">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row>
    <row r="492" spans="7:100" ht="12.75">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row>
    <row r="493" spans="7:100" ht="12.75">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row>
    <row r="494" spans="7:100" ht="12.75">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row>
    <row r="495" spans="7:100" ht="12.75">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row>
    <row r="496" spans="7:100" ht="12.75">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row>
    <row r="497" spans="7:100" ht="12.75">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row>
    <row r="498" spans="7:100" ht="12.75">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row>
    <row r="499" spans="7:100" ht="12.75">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row>
    <row r="500" spans="7:100" ht="12.75">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row>
    <row r="501" spans="7:100" ht="12.75">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row>
    <row r="502" spans="7:100" ht="12.75">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row>
    <row r="503" spans="7:100" ht="12.75">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row>
    <row r="504" spans="7:100" ht="12.75">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row>
    <row r="505" spans="7:100" ht="12.75">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row>
    <row r="506" spans="7:100" ht="12.75">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row>
    <row r="507" spans="7:100" ht="12.75">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row>
    <row r="508" spans="7:100" ht="12.75">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row>
    <row r="509" spans="7:100" ht="12.75">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row>
    <row r="510" spans="7:100" ht="12.75">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row>
    <row r="511" spans="7:100" ht="12.75">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row>
    <row r="512" spans="7:100" ht="12.75">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row>
    <row r="513" spans="7:100" ht="12.75">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row>
    <row r="514" spans="7:100" ht="12.75">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row>
    <row r="515" spans="7:100" ht="12.75">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row>
    <row r="516" spans="7:100" ht="12.75">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row>
    <row r="517" spans="7:100" ht="12.75">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row>
    <row r="518" spans="7:100" ht="12.75">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row>
    <row r="519" spans="7:100" ht="12.75">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row>
    <row r="520" spans="7:100" ht="12.75">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row>
    <row r="521" spans="7:100" ht="12.75">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row>
    <row r="522" spans="7:100" ht="12.75">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row>
    <row r="523" spans="7:100" ht="12.75">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row>
    <row r="524" spans="7:100" ht="12.75">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row>
    <row r="525" spans="7:100" ht="12.75">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row>
    <row r="526" spans="7:100" ht="12.75">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row>
    <row r="527" spans="7:100" ht="12.75">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row>
    <row r="528" spans="7:100" ht="12.75">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row>
    <row r="529" spans="7:100" ht="12.75">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row>
    <row r="530" spans="7:100" ht="12.75">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row>
    <row r="531" spans="7:100" ht="12.75">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row>
    <row r="532" spans="7:100" ht="12.75">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row>
    <row r="533" spans="7:100" ht="12.75">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row>
    <row r="534" spans="7:100" ht="12.75">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row>
    <row r="535" spans="7:100" ht="12.75">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row>
    <row r="536" spans="7:100" ht="12.75">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row>
    <row r="537" spans="7:100" ht="12.75">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row>
    <row r="538" spans="7:100" ht="12.75">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row>
    <row r="539" spans="7:100" ht="12.75">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row>
    <row r="540" spans="7:100" ht="12.75">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row>
    <row r="541" spans="7:100" ht="12.75">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row>
    <row r="542" spans="7:100" ht="12.75">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row>
    <row r="543" spans="7:100" ht="12.75">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row>
    <row r="544" spans="7:100" ht="12.75">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row>
    <row r="545" spans="7:100" ht="12.75">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row>
    <row r="546" spans="7:100" ht="12.75">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row>
    <row r="547" spans="7:100" ht="12.75">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row>
    <row r="548" spans="7:100" ht="12.75">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row>
    <row r="549" spans="7:100" ht="12.75">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row>
    <row r="550" spans="7:100" ht="12.75">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row>
    <row r="551" spans="7:100" ht="12.75">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row>
    <row r="552" spans="7:100" ht="12.75">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row>
    <row r="553" spans="7:100" ht="12.75">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row>
    <row r="554" spans="7:100" ht="12.75">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row>
    <row r="555" spans="7:100" ht="12.75">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row>
    <row r="556" spans="7:100" ht="12.75">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row>
    <row r="557" spans="7:100" ht="12.75">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row>
    <row r="558" spans="7:100" ht="12.75">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row>
    <row r="559" spans="7:100" ht="12.75">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row>
    <row r="560" spans="7:100" ht="12.75">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row>
    <row r="561" spans="7:100" ht="12.75">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row>
    <row r="562" spans="7:100" ht="12.75">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row>
    <row r="563" spans="7:100" ht="12.75">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row>
    <row r="564" spans="7:100" ht="12.75">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row>
    <row r="565" spans="7:100" ht="12.75">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row>
    <row r="566" spans="7:100" ht="12.75">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row>
    <row r="567" spans="7:100" ht="12.75">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row>
    <row r="568" spans="7:100" ht="12.75">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row>
    <row r="569" spans="7:100" ht="12.75">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row>
    <row r="570" spans="7:100" ht="12.75">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row>
    <row r="571" spans="7:100" ht="12.75">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row>
    <row r="572" spans="7:100" ht="12.75">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row>
    <row r="573" spans="7:100" ht="12.75">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row>
    <row r="574" spans="7:100" ht="12.75">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row>
    <row r="575" spans="7:100" ht="12.75">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row>
    <row r="576" spans="7:100" ht="12.75">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row>
    <row r="577" spans="7:100" ht="12.75">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row>
    <row r="578" spans="7:100" ht="12.75">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row>
    <row r="579" spans="7:100" ht="12.75">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row>
    <row r="580" spans="7:100" ht="12.75">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row>
    <row r="581" spans="7:100" ht="12.75">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row>
    <row r="582" spans="7:100" ht="12.75">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row>
    <row r="583" spans="7:100" ht="12.75">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row>
    <row r="584" spans="7:100" ht="12.75">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row>
    <row r="585" spans="7:100" ht="12.75">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row>
    <row r="586" spans="7:100" ht="12.75">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row>
    <row r="587" spans="7:100" ht="12.75">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row>
    <row r="588" spans="7:100" ht="12.75">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row>
    <row r="589" spans="7:100" ht="12.75">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row>
    <row r="590" spans="7:100" ht="12.75">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row>
    <row r="591" spans="7:100" ht="12.75">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row>
    <row r="592" spans="7:100" ht="12.75">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row>
    <row r="593" spans="7:100" ht="12.75">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row>
    <row r="594" spans="7:100" ht="12.75">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row>
    <row r="595" spans="7:100" ht="12.75">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row>
    <row r="596" spans="7:100" ht="12.75">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row>
    <row r="597" spans="7:100" ht="12.75">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row>
    <row r="598" spans="7:100" ht="12.75">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row>
    <row r="599" spans="7:100" ht="12.75">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row>
    <row r="600" spans="7:100" ht="12.75">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row>
    <row r="601" spans="7:100" ht="12.75">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row>
    <row r="602" spans="7:100" ht="12.75">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row>
    <row r="603" spans="7:100" ht="12.75">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row>
    <row r="604" spans="7:100" ht="12.75">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row>
    <row r="605" spans="7:100" ht="12.75">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row>
    <row r="606" spans="7:100" ht="12.75">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row>
    <row r="607" spans="7:100" ht="12.75">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row>
    <row r="608" spans="7:100" ht="12.75">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row>
    <row r="609" spans="7:100" ht="12.75">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row>
    <row r="610" spans="7:100" ht="12.75">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row>
    <row r="611" spans="7:100" ht="12.75">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row>
    <row r="612" spans="7:100" ht="12.75">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row>
    <row r="613" spans="7:100" ht="12.75">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row>
    <row r="614" spans="7:100" ht="12.75">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row>
    <row r="615" spans="7:100" ht="12.75">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row>
    <row r="616" spans="7:100" ht="12.75">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row>
    <row r="617" spans="7:100" ht="12.75">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row>
    <row r="618" spans="7:100" ht="12.75">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row>
    <row r="619" spans="7:100" ht="12.75">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row>
    <row r="620" spans="7:100" ht="12.75">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row>
    <row r="621" spans="7:100" ht="12.75">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row>
    <row r="622" spans="7:100" ht="12.75">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row>
    <row r="623" spans="7:100" ht="12.75">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row>
    <row r="624" spans="7:100" ht="12.75">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row>
    <row r="625" spans="7:100" ht="12.75">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row>
    <row r="626" spans="7:100" ht="12.75">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row>
    <row r="627" spans="7:100" ht="12.75">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row>
    <row r="628" spans="7:100" ht="12.75">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row>
    <row r="629" spans="7:100" ht="12.75">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row>
    <row r="630" spans="7:100" ht="12.75">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row>
    <row r="631" spans="7:100" ht="12.75">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row>
    <row r="632" spans="7:100" ht="12.75">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row>
    <row r="633" spans="7:100" ht="12.75">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row>
    <row r="634" spans="7:100" ht="12.75">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row>
    <row r="635" spans="7:100" ht="12.75">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row>
    <row r="636" spans="7:100" ht="12.75">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row>
    <row r="637" spans="7:100" ht="12.75">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row>
    <row r="638" spans="7:100" ht="12.75">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row>
    <row r="639" spans="7:100" ht="12.75">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row>
    <row r="640" spans="7:100" ht="12.75">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row>
    <row r="641" spans="7:100" ht="12.75">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row>
    <row r="642" spans="7:100" ht="12.75">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row>
    <row r="643" spans="7:100" ht="12.75">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row>
    <row r="644" spans="7:100" ht="12.75">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row>
    <row r="645" spans="7:100" ht="12.75">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row>
    <row r="646" spans="7:100" ht="12.75">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row>
    <row r="647" spans="7:100" ht="12.75">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row>
    <row r="648" spans="7:100" ht="12.75">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row>
    <row r="649" spans="7:100" ht="12.75">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row>
    <row r="650" spans="7:100" ht="12.75">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row>
    <row r="651" spans="7:100" ht="12.75">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row>
    <row r="652" spans="7:100" ht="12.75">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row>
    <row r="653" spans="7:100" ht="12.75">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row>
    <row r="654" spans="7:100" ht="12.75">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row>
    <row r="655" spans="7:100" ht="12.75">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row>
    <row r="656" spans="7:100" ht="12.75">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row>
    <row r="657" spans="7:100" ht="12.75">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row>
    <row r="658" spans="7:100" ht="12.75">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row>
    <row r="659" spans="7:100" ht="12.75">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row>
    <row r="660" spans="7:100" ht="12.75">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row>
    <row r="661" spans="7:100" ht="12.75">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row>
    <row r="662" spans="7:100" ht="12.75">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row>
    <row r="663" spans="7:100" ht="12.75">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row>
    <row r="664" spans="7:100" ht="12.75">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row>
    <row r="665" spans="7:100" ht="12.75">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row>
    <row r="666" spans="7:100" ht="12.75">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row>
    <row r="667" spans="7:100" ht="12.75">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c r="CI667" s="27"/>
      <c r="CJ667" s="27"/>
      <c r="CK667" s="27"/>
      <c r="CL667" s="27"/>
      <c r="CM667" s="27"/>
      <c r="CN667" s="27"/>
      <c r="CO667" s="27"/>
      <c r="CP667" s="27"/>
      <c r="CQ667" s="27"/>
      <c r="CR667" s="27"/>
      <c r="CS667" s="27"/>
      <c r="CT667" s="27"/>
      <c r="CU667" s="27"/>
      <c r="CV667" s="27"/>
    </row>
    <row r="668" spans="7:100" ht="12.75">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c r="CI668" s="27"/>
      <c r="CJ668" s="27"/>
      <c r="CK668" s="27"/>
      <c r="CL668" s="27"/>
      <c r="CM668" s="27"/>
      <c r="CN668" s="27"/>
      <c r="CO668" s="27"/>
      <c r="CP668" s="27"/>
      <c r="CQ668" s="27"/>
      <c r="CR668" s="27"/>
      <c r="CS668" s="27"/>
      <c r="CT668" s="27"/>
      <c r="CU668" s="27"/>
      <c r="CV668" s="27"/>
    </row>
    <row r="669" spans="7:100" ht="12.75">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c r="CI669" s="27"/>
      <c r="CJ669" s="27"/>
      <c r="CK669" s="27"/>
      <c r="CL669" s="27"/>
      <c r="CM669" s="27"/>
      <c r="CN669" s="27"/>
      <c r="CO669" s="27"/>
      <c r="CP669" s="27"/>
      <c r="CQ669" s="27"/>
      <c r="CR669" s="27"/>
      <c r="CS669" s="27"/>
      <c r="CT669" s="27"/>
      <c r="CU669" s="27"/>
      <c r="CV669" s="27"/>
    </row>
    <row r="670" spans="7:100" ht="12.75">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c r="CI670" s="27"/>
      <c r="CJ670" s="27"/>
      <c r="CK670" s="27"/>
      <c r="CL670" s="27"/>
      <c r="CM670" s="27"/>
      <c r="CN670" s="27"/>
      <c r="CO670" s="27"/>
      <c r="CP670" s="27"/>
      <c r="CQ670" s="27"/>
      <c r="CR670" s="27"/>
      <c r="CS670" s="27"/>
      <c r="CT670" s="27"/>
      <c r="CU670" s="27"/>
      <c r="CV670" s="27"/>
    </row>
    <row r="671" spans="7:100" ht="12.75">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c r="AW671" s="27"/>
      <c r="AX671" s="27"/>
      <c r="AY671" s="27"/>
      <c r="AZ671" s="27"/>
      <c r="BA671" s="27"/>
      <c r="BB671" s="27"/>
      <c r="BC671" s="27"/>
      <c r="BD671" s="27"/>
      <c r="BE671" s="27"/>
      <c r="BF671" s="27"/>
      <c r="BG671" s="27"/>
      <c r="BH671" s="27"/>
      <c r="BI671" s="27"/>
      <c r="BJ671" s="27"/>
      <c r="BK671" s="27"/>
      <c r="BL671" s="27"/>
      <c r="BM671" s="27"/>
      <c r="BN671" s="27"/>
      <c r="BO671" s="27"/>
      <c r="BP671" s="27"/>
      <c r="BQ671" s="27"/>
      <c r="BR671" s="27"/>
      <c r="BS671" s="27"/>
      <c r="BT671" s="27"/>
      <c r="BU671" s="27"/>
      <c r="BV671" s="27"/>
      <c r="BW671" s="27"/>
      <c r="BX671" s="27"/>
      <c r="BY671" s="27"/>
      <c r="BZ671" s="27"/>
      <c r="CA671" s="27"/>
      <c r="CB671" s="27"/>
      <c r="CC671" s="27"/>
      <c r="CD671" s="27"/>
      <c r="CE671" s="27"/>
      <c r="CF671" s="27"/>
      <c r="CG671" s="27"/>
      <c r="CH671" s="27"/>
      <c r="CI671" s="27"/>
      <c r="CJ671" s="27"/>
      <c r="CK671" s="27"/>
      <c r="CL671" s="27"/>
      <c r="CM671" s="27"/>
      <c r="CN671" s="27"/>
      <c r="CO671" s="27"/>
      <c r="CP671" s="27"/>
      <c r="CQ671" s="27"/>
      <c r="CR671" s="27"/>
      <c r="CS671" s="27"/>
      <c r="CT671" s="27"/>
      <c r="CU671" s="27"/>
      <c r="CV671" s="27"/>
    </row>
    <row r="672" spans="7:100" ht="12.75">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c r="AW672" s="27"/>
      <c r="AX672" s="27"/>
      <c r="AY672" s="27"/>
      <c r="AZ672" s="27"/>
      <c r="BA672" s="27"/>
      <c r="BB672" s="27"/>
      <c r="BC672" s="27"/>
      <c r="BD672" s="27"/>
      <c r="BE672" s="27"/>
      <c r="BF672" s="27"/>
      <c r="BG672" s="27"/>
      <c r="BH672" s="27"/>
      <c r="BI672" s="27"/>
      <c r="BJ672" s="27"/>
      <c r="BK672" s="27"/>
      <c r="BL672" s="27"/>
      <c r="BM672" s="27"/>
      <c r="BN672" s="27"/>
      <c r="BO672" s="27"/>
      <c r="BP672" s="27"/>
      <c r="BQ672" s="27"/>
      <c r="BR672" s="27"/>
      <c r="BS672" s="27"/>
      <c r="BT672" s="27"/>
      <c r="BU672" s="27"/>
      <c r="BV672" s="27"/>
      <c r="BW672" s="27"/>
      <c r="BX672" s="27"/>
      <c r="BY672" s="27"/>
      <c r="BZ672" s="27"/>
      <c r="CA672" s="27"/>
      <c r="CB672" s="27"/>
      <c r="CC672" s="27"/>
      <c r="CD672" s="27"/>
      <c r="CE672" s="27"/>
      <c r="CF672" s="27"/>
      <c r="CG672" s="27"/>
      <c r="CH672" s="27"/>
      <c r="CI672" s="27"/>
      <c r="CJ672" s="27"/>
      <c r="CK672" s="27"/>
      <c r="CL672" s="27"/>
      <c r="CM672" s="27"/>
      <c r="CN672" s="27"/>
      <c r="CO672" s="27"/>
      <c r="CP672" s="27"/>
      <c r="CQ672" s="27"/>
      <c r="CR672" s="27"/>
      <c r="CS672" s="27"/>
      <c r="CT672" s="27"/>
      <c r="CU672" s="27"/>
      <c r="CV672" s="27"/>
    </row>
    <row r="673" spans="7:100" ht="12.75">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c r="AW673" s="27"/>
      <c r="AX673" s="27"/>
      <c r="AY673" s="27"/>
      <c r="AZ673" s="27"/>
      <c r="BA673" s="27"/>
      <c r="BB673" s="27"/>
      <c r="BC673" s="27"/>
      <c r="BD673" s="27"/>
      <c r="BE673" s="27"/>
      <c r="BF673" s="27"/>
      <c r="BG673" s="27"/>
      <c r="BH673" s="27"/>
      <c r="BI673" s="27"/>
      <c r="BJ673" s="27"/>
      <c r="BK673" s="27"/>
      <c r="BL673" s="27"/>
      <c r="BM673" s="27"/>
      <c r="BN673" s="27"/>
      <c r="BO673" s="27"/>
      <c r="BP673" s="27"/>
      <c r="BQ673" s="27"/>
      <c r="BR673" s="27"/>
      <c r="BS673" s="27"/>
      <c r="BT673" s="27"/>
      <c r="BU673" s="27"/>
      <c r="BV673" s="27"/>
      <c r="BW673" s="27"/>
      <c r="BX673" s="27"/>
      <c r="BY673" s="27"/>
      <c r="BZ673" s="27"/>
      <c r="CA673" s="27"/>
      <c r="CB673" s="27"/>
      <c r="CC673" s="27"/>
      <c r="CD673" s="27"/>
      <c r="CE673" s="27"/>
      <c r="CF673" s="27"/>
      <c r="CG673" s="27"/>
      <c r="CH673" s="27"/>
      <c r="CI673" s="27"/>
      <c r="CJ673" s="27"/>
      <c r="CK673" s="27"/>
      <c r="CL673" s="27"/>
      <c r="CM673" s="27"/>
      <c r="CN673" s="27"/>
      <c r="CO673" s="27"/>
      <c r="CP673" s="27"/>
      <c r="CQ673" s="27"/>
      <c r="CR673" s="27"/>
      <c r="CS673" s="27"/>
      <c r="CT673" s="27"/>
      <c r="CU673" s="27"/>
      <c r="CV673" s="27"/>
    </row>
    <row r="674" spans="7:100" ht="12.75">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c r="AW674" s="27"/>
      <c r="AX674" s="27"/>
      <c r="AY674" s="27"/>
      <c r="AZ674" s="27"/>
      <c r="BA674" s="27"/>
      <c r="BB674" s="27"/>
      <c r="BC674" s="27"/>
      <c r="BD674" s="27"/>
      <c r="BE674" s="27"/>
      <c r="BF674" s="27"/>
      <c r="BG674" s="27"/>
      <c r="BH674" s="27"/>
      <c r="BI674" s="27"/>
      <c r="BJ674" s="27"/>
      <c r="BK674" s="27"/>
      <c r="BL674" s="27"/>
      <c r="BM674" s="27"/>
      <c r="BN674" s="27"/>
      <c r="BO674" s="27"/>
      <c r="BP674" s="27"/>
      <c r="BQ674" s="27"/>
      <c r="BR674" s="27"/>
      <c r="BS674" s="27"/>
      <c r="BT674" s="27"/>
      <c r="BU674" s="27"/>
      <c r="BV674" s="27"/>
      <c r="BW674" s="27"/>
      <c r="BX674" s="27"/>
      <c r="BY674" s="27"/>
      <c r="BZ674" s="27"/>
      <c r="CA674" s="27"/>
      <c r="CB674" s="27"/>
      <c r="CC674" s="27"/>
      <c r="CD674" s="27"/>
      <c r="CE674" s="27"/>
      <c r="CF674" s="27"/>
      <c r="CG674" s="27"/>
      <c r="CH674" s="27"/>
      <c r="CI674" s="27"/>
      <c r="CJ674" s="27"/>
      <c r="CK674" s="27"/>
      <c r="CL674" s="27"/>
      <c r="CM674" s="27"/>
      <c r="CN674" s="27"/>
      <c r="CO674" s="27"/>
      <c r="CP674" s="27"/>
      <c r="CQ674" s="27"/>
      <c r="CR674" s="27"/>
      <c r="CS674" s="27"/>
      <c r="CT674" s="27"/>
      <c r="CU674" s="27"/>
      <c r="CV674" s="27"/>
    </row>
    <row r="675" spans="7:100" ht="12.75">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c r="AW675" s="27"/>
      <c r="AX675" s="27"/>
      <c r="AY675" s="27"/>
      <c r="AZ675" s="27"/>
      <c r="BA675" s="27"/>
      <c r="BB675" s="27"/>
      <c r="BC675" s="27"/>
      <c r="BD675" s="27"/>
      <c r="BE675" s="27"/>
      <c r="BF675" s="27"/>
      <c r="BG675" s="27"/>
      <c r="BH675" s="27"/>
      <c r="BI675" s="27"/>
      <c r="BJ675" s="27"/>
      <c r="BK675" s="27"/>
      <c r="BL675" s="27"/>
      <c r="BM675" s="27"/>
      <c r="BN675" s="27"/>
      <c r="BO675" s="27"/>
      <c r="BP675" s="27"/>
      <c r="BQ675" s="27"/>
      <c r="BR675" s="27"/>
      <c r="BS675" s="27"/>
      <c r="BT675" s="27"/>
      <c r="BU675" s="27"/>
      <c r="BV675" s="27"/>
      <c r="BW675" s="27"/>
      <c r="BX675" s="27"/>
      <c r="BY675" s="27"/>
      <c r="BZ675" s="27"/>
      <c r="CA675" s="27"/>
      <c r="CB675" s="27"/>
      <c r="CC675" s="27"/>
      <c r="CD675" s="27"/>
      <c r="CE675" s="27"/>
      <c r="CF675" s="27"/>
      <c r="CG675" s="27"/>
      <c r="CH675" s="27"/>
      <c r="CI675" s="27"/>
      <c r="CJ675" s="27"/>
      <c r="CK675" s="27"/>
      <c r="CL675" s="27"/>
      <c r="CM675" s="27"/>
      <c r="CN675" s="27"/>
      <c r="CO675" s="27"/>
      <c r="CP675" s="27"/>
      <c r="CQ675" s="27"/>
      <c r="CR675" s="27"/>
      <c r="CS675" s="27"/>
      <c r="CT675" s="27"/>
      <c r="CU675" s="27"/>
      <c r="CV675" s="27"/>
    </row>
    <row r="676" spans="7:100" ht="12.75">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c r="AW676" s="27"/>
      <c r="AX676" s="27"/>
      <c r="AY676" s="27"/>
      <c r="AZ676" s="27"/>
      <c r="BA676" s="27"/>
      <c r="BB676" s="27"/>
      <c r="BC676" s="27"/>
      <c r="BD676" s="27"/>
      <c r="BE676" s="27"/>
      <c r="BF676" s="27"/>
      <c r="BG676" s="27"/>
      <c r="BH676" s="27"/>
      <c r="BI676" s="27"/>
      <c r="BJ676" s="27"/>
      <c r="BK676" s="27"/>
      <c r="BL676" s="27"/>
      <c r="BM676" s="27"/>
      <c r="BN676" s="27"/>
      <c r="BO676" s="27"/>
      <c r="BP676" s="27"/>
      <c r="BQ676" s="27"/>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27"/>
      <c r="CU676" s="27"/>
      <c r="CV676" s="27"/>
    </row>
    <row r="677" spans="7:100" ht="12.75">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c r="AL677" s="27"/>
      <c r="AM677" s="27"/>
      <c r="AN677" s="27"/>
      <c r="AO677" s="27"/>
      <c r="AP677" s="27"/>
      <c r="AQ677" s="27"/>
      <c r="AR677" s="27"/>
      <c r="AS677" s="27"/>
      <c r="AT677" s="27"/>
      <c r="AU677" s="27"/>
      <c r="AV677" s="27"/>
      <c r="AW677" s="27"/>
      <c r="AX677" s="27"/>
      <c r="AY677" s="27"/>
      <c r="AZ677" s="27"/>
      <c r="BA677" s="27"/>
      <c r="BB677" s="27"/>
      <c r="BC677" s="27"/>
      <c r="BD677" s="27"/>
      <c r="BE677" s="27"/>
      <c r="BF677" s="27"/>
      <c r="BG677" s="27"/>
      <c r="BH677" s="27"/>
      <c r="BI677" s="27"/>
      <c r="BJ677" s="27"/>
      <c r="BK677" s="27"/>
      <c r="BL677" s="27"/>
      <c r="BM677" s="27"/>
      <c r="BN677" s="27"/>
      <c r="BO677" s="27"/>
      <c r="BP677" s="27"/>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27"/>
      <c r="CU677" s="27"/>
      <c r="CV677" s="27"/>
    </row>
    <row r="678" spans="7:100" ht="12.75">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c r="AW678" s="27"/>
      <c r="AX678" s="27"/>
      <c r="AY678" s="27"/>
      <c r="AZ678" s="27"/>
      <c r="BA678" s="27"/>
      <c r="BB678" s="27"/>
      <c r="BC678" s="27"/>
      <c r="BD678" s="27"/>
      <c r="BE678" s="27"/>
      <c r="BF678" s="27"/>
      <c r="BG678" s="27"/>
      <c r="BH678" s="27"/>
      <c r="BI678" s="27"/>
      <c r="BJ678" s="27"/>
      <c r="BK678" s="27"/>
      <c r="BL678" s="27"/>
      <c r="BM678" s="27"/>
      <c r="BN678" s="27"/>
      <c r="BO678" s="27"/>
      <c r="BP678" s="27"/>
      <c r="BQ678" s="27"/>
      <c r="BR678" s="27"/>
      <c r="BS678" s="27"/>
      <c r="BT678" s="27"/>
      <c r="BU678" s="27"/>
      <c r="BV678" s="27"/>
      <c r="BW678" s="27"/>
      <c r="BX678" s="27"/>
      <c r="BY678" s="27"/>
      <c r="BZ678" s="27"/>
      <c r="CA678" s="27"/>
      <c r="CB678" s="27"/>
      <c r="CC678" s="27"/>
      <c r="CD678" s="27"/>
      <c r="CE678" s="27"/>
      <c r="CF678" s="27"/>
      <c r="CG678" s="27"/>
      <c r="CH678" s="27"/>
      <c r="CI678" s="27"/>
      <c r="CJ678" s="27"/>
      <c r="CK678" s="27"/>
      <c r="CL678" s="27"/>
      <c r="CM678" s="27"/>
      <c r="CN678" s="27"/>
      <c r="CO678" s="27"/>
      <c r="CP678" s="27"/>
      <c r="CQ678" s="27"/>
      <c r="CR678" s="27"/>
      <c r="CS678" s="27"/>
      <c r="CT678" s="27"/>
      <c r="CU678" s="27"/>
      <c r="CV678" s="27"/>
    </row>
    <row r="679" spans="7:100" ht="12.75">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c r="AW679" s="27"/>
      <c r="AX679" s="27"/>
      <c r="AY679" s="27"/>
      <c r="AZ679" s="27"/>
      <c r="BA679" s="27"/>
      <c r="BB679" s="27"/>
      <c r="BC679" s="27"/>
      <c r="BD679" s="27"/>
      <c r="BE679" s="27"/>
      <c r="BF679" s="27"/>
      <c r="BG679" s="27"/>
      <c r="BH679" s="27"/>
      <c r="BI679" s="27"/>
      <c r="BJ679" s="27"/>
      <c r="BK679" s="27"/>
      <c r="BL679" s="27"/>
      <c r="BM679" s="27"/>
      <c r="BN679" s="27"/>
      <c r="BO679" s="27"/>
      <c r="BP679" s="27"/>
      <c r="BQ679" s="27"/>
      <c r="BR679" s="27"/>
      <c r="BS679" s="27"/>
      <c r="BT679" s="27"/>
      <c r="BU679" s="27"/>
      <c r="BV679" s="27"/>
      <c r="BW679" s="27"/>
      <c r="BX679" s="27"/>
      <c r="BY679" s="27"/>
      <c r="BZ679" s="27"/>
      <c r="CA679" s="27"/>
      <c r="CB679" s="27"/>
      <c r="CC679" s="27"/>
      <c r="CD679" s="27"/>
      <c r="CE679" s="27"/>
      <c r="CF679" s="27"/>
      <c r="CG679" s="27"/>
      <c r="CH679" s="27"/>
      <c r="CI679" s="27"/>
      <c r="CJ679" s="27"/>
      <c r="CK679" s="27"/>
      <c r="CL679" s="27"/>
      <c r="CM679" s="27"/>
      <c r="CN679" s="27"/>
      <c r="CO679" s="27"/>
      <c r="CP679" s="27"/>
      <c r="CQ679" s="27"/>
      <c r="CR679" s="27"/>
      <c r="CS679" s="27"/>
      <c r="CT679" s="27"/>
      <c r="CU679" s="27"/>
      <c r="CV679" s="27"/>
    </row>
    <row r="680" spans="7:100" ht="12.75">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c r="AW680" s="27"/>
      <c r="AX680" s="27"/>
      <c r="AY680" s="27"/>
      <c r="AZ680" s="27"/>
      <c r="BA680" s="27"/>
      <c r="BB680" s="27"/>
      <c r="BC680" s="27"/>
      <c r="BD680" s="27"/>
      <c r="BE680" s="27"/>
      <c r="BF680" s="27"/>
      <c r="BG680" s="27"/>
      <c r="BH680" s="27"/>
      <c r="BI680" s="27"/>
      <c r="BJ680" s="27"/>
      <c r="BK680" s="27"/>
      <c r="BL680" s="27"/>
      <c r="BM680" s="27"/>
      <c r="BN680" s="27"/>
      <c r="BO680" s="27"/>
      <c r="BP680" s="27"/>
      <c r="BQ680" s="27"/>
      <c r="BR680" s="27"/>
      <c r="BS680" s="27"/>
      <c r="BT680" s="27"/>
      <c r="BU680" s="27"/>
      <c r="BV680" s="27"/>
      <c r="BW680" s="27"/>
      <c r="BX680" s="27"/>
      <c r="BY680" s="27"/>
      <c r="BZ680" s="27"/>
      <c r="CA680" s="27"/>
      <c r="CB680" s="27"/>
      <c r="CC680" s="27"/>
      <c r="CD680" s="27"/>
      <c r="CE680" s="27"/>
      <c r="CF680" s="27"/>
      <c r="CG680" s="27"/>
      <c r="CH680" s="27"/>
      <c r="CI680" s="27"/>
      <c r="CJ680" s="27"/>
      <c r="CK680" s="27"/>
      <c r="CL680" s="27"/>
      <c r="CM680" s="27"/>
      <c r="CN680" s="27"/>
      <c r="CO680" s="27"/>
      <c r="CP680" s="27"/>
      <c r="CQ680" s="27"/>
      <c r="CR680" s="27"/>
      <c r="CS680" s="27"/>
      <c r="CT680" s="27"/>
      <c r="CU680" s="27"/>
      <c r="CV680" s="27"/>
    </row>
    <row r="681" spans="7:100" ht="12.75">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c r="AW681" s="27"/>
      <c r="AX681" s="27"/>
      <c r="AY681" s="27"/>
      <c r="AZ681" s="27"/>
      <c r="BA681" s="27"/>
      <c r="BB681" s="27"/>
      <c r="BC681" s="27"/>
      <c r="BD681" s="27"/>
      <c r="BE681" s="27"/>
      <c r="BF681" s="27"/>
      <c r="BG681" s="27"/>
      <c r="BH681" s="27"/>
      <c r="BI681" s="27"/>
      <c r="BJ681" s="27"/>
      <c r="BK681" s="27"/>
      <c r="BL681" s="27"/>
      <c r="BM681" s="27"/>
      <c r="BN681" s="27"/>
      <c r="BO681" s="27"/>
      <c r="BP681" s="27"/>
      <c r="BQ681" s="27"/>
      <c r="BR681" s="27"/>
      <c r="BS681" s="27"/>
      <c r="BT681" s="27"/>
      <c r="BU681" s="27"/>
      <c r="BV681" s="27"/>
      <c r="BW681" s="27"/>
      <c r="BX681" s="27"/>
      <c r="BY681" s="27"/>
      <c r="BZ681" s="27"/>
      <c r="CA681" s="27"/>
      <c r="CB681" s="27"/>
      <c r="CC681" s="27"/>
      <c r="CD681" s="27"/>
      <c r="CE681" s="27"/>
      <c r="CF681" s="27"/>
      <c r="CG681" s="27"/>
      <c r="CH681" s="27"/>
      <c r="CI681" s="27"/>
      <c r="CJ681" s="27"/>
      <c r="CK681" s="27"/>
      <c r="CL681" s="27"/>
      <c r="CM681" s="27"/>
      <c r="CN681" s="27"/>
      <c r="CO681" s="27"/>
      <c r="CP681" s="27"/>
      <c r="CQ681" s="27"/>
      <c r="CR681" s="27"/>
      <c r="CS681" s="27"/>
      <c r="CT681" s="27"/>
      <c r="CU681" s="27"/>
      <c r="CV681" s="27"/>
    </row>
    <row r="682" spans="7:100" ht="12.75">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c r="AW682" s="27"/>
      <c r="AX682" s="27"/>
      <c r="AY682" s="27"/>
      <c r="AZ682" s="27"/>
      <c r="BA682" s="27"/>
      <c r="BB682" s="27"/>
      <c r="BC682" s="27"/>
      <c r="BD682" s="27"/>
      <c r="BE682" s="27"/>
      <c r="BF682" s="27"/>
      <c r="BG682" s="27"/>
      <c r="BH682" s="27"/>
      <c r="BI682" s="27"/>
      <c r="BJ682" s="27"/>
      <c r="BK682" s="27"/>
      <c r="BL682" s="27"/>
      <c r="BM682" s="27"/>
      <c r="BN682" s="27"/>
      <c r="BO682" s="27"/>
      <c r="BP682" s="27"/>
      <c r="BQ682" s="27"/>
      <c r="BR682" s="27"/>
      <c r="BS682" s="27"/>
      <c r="BT682" s="27"/>
      <c r="BU682" s="27"/>
      <c r="BV682" s="27"/>
      <c r="BW682" s="27"/>
      <c r="BX682" s="27"/>
      <c r="BY682" s="27"/>
      <c r="BZ682" s="27"/>
      <c r="CA682" s="27"/>
      <c r="CB682" s="27"/>
      <c r="CC682" s="27"/>
      <c r="CD682" s="27"/>
      <c r="CE682" s="27"/>
      <c r="CF682" s="27"/>
      <c r="CG682" s="27"/>
      <c r="CH682" s="27"/>
      <c r="CI682" s="27"/>
      <c r="CJ682" s="27"/>
      <c r="CK682" s="27"/>
      <c r="CL682" s="27"/>
      <c r="CM682" s="27"/>
      <c r="CN682" s="27"/>
      <c r="CO682" s="27"/>
      <c r="CP682" s="27"/>
      <c r="CQ682" s="27"/>
      <c r="CR682" s="27"/>
      <c r="CS682" s="27"/>
      <c r="CT682" s="27"/>
      <c r="CU682" s="27"/>
      <c r="CV682" s="27"/>
    </row>
    <row r="683" spans="7:100" ht="12.75">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c r="AW683" s="27"/>
      <c r="AX683" s="27"/>
      <c r="AY683" s="27"/>
      <c r="AZ683" s="27"/>
      <c r="BA683" s="27"/>
      <c r="BB683" s="27"/>
      <c r="BC683" s="27"/>
      <c r="BD683" s="27"/>
      <c r="BE683" s="27"/>
      <c r="BF683" s="27"/>
      <c r="BG683" s="27"/>
      <c r="BH683" s="27"/>
      <c r="BI683" s="27"/>
      <c r="BJ683" s="27"/>
      <c r="BK683" s="27"/>
      <c r="BL683" s="27"/>
      <c r="BM683" s="27"/>
      <c r="BN683" s="27"/>
      <c r="BO683" s="27"/>
      <c r="BP683" s="27"/>
      <c r="BQ683" s="27"/>
      <c r="BR683" s="27"/>
      <c r="BS683" s="27"/>
      <c r="BT683" s="27"/>
      <c r="BU683" s="27"/>
      <c r="BV683" s="27"/>
      <c r="BW683" s="27"/>
      <c r="BX683" s="27"/>
      <c r="BY683" s="27"/>
      <c r="BZ683" s="27"/>
      <c r="CA683" s="27"/>
      <c r="CB683" s="27"/>
      <c r="CC683" s="27"/>
      <c r="CD683" s="27"/>
      <c r="CE683" s="27"/>
      <c r="CF683" s="27"/>
      <c r="CG683" s="27"/>
      <c r="CH683" s="27"/>
      <c r="CI683" s="27"/>
      <c r="CJ683" s="27"/>
      <c r="CK683" s="27"/>
      <c r="CL683" s="27"/>
      <c r="CM683" s="27"/>
      <c r="CN683" s="27"/>
      <c r="CO683" s="27"/>
      <c r="CP683" s="27"/>
      <c r="CQ683" s="27"/>
      <c r="CR683" s="27"/>
      <c r="CS683" s="27"/>
      <c r="CT683" s="27"/>
      <c r="CU683" s="27"/>
      <c r="CV683" s="27"/>
    </row>
    <row r="684" spans="7:100" ht="12.75">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c r="AM684" s="27"/>
      <c r="AN684" s="27"/>
      <c r="AO684" s="27"/>
      <c r="AP684" s="27"/>
      <c r="AQ684" s="27"/>
      <c r="AR684" s="27"/>
      <c r="AS684" s="27"/>
      <c r="AT684" s="27"/>
      <c r="AU684" s="27"/>
      <c r="AV684" s="27"/>
      <c r="AW684" s="27"/>
      <c r="AX684" s="27"/>
      <c r="AY684" s="27"/>
      <c r="AZ684" s="27"/>
      <c r="BA684" s="27"/>
      <c r="BB684" s="27"/>
      <c r="BC684" s="27"/>
      <c r="BD684" s="27"/>
      <c r="BE684" s="27"/>
      <c r="BF684" s="27"/>
      <c r="BG684" s="27"/>
      <c r="BH684" s="27"/>
      <c r="BI684" s="27"/>
      <c r="BJ684" s="27"/>
      <c r="BK684" s="27"/>
      <c r="BL684" s="27"/>
      <c r="BM684" s="27"/>
      <c r="BN684" s="27"/>
      <c r="BO684" s="27"/>
      <c r="BP684" s="27"/>
      <c r="BQ684" s="27"/>
      <c r="BR684" s="27"/>
      <c r="BS684" s="27"/>
      <c r="BT684" s="27"/>
      <c r="BU684" s="27"/>
      <c r="BV684" s="27"/>
      <c r="BW684" s="27"/>
      <c r="BX684" s="27"/>
      <c r="BY684" s="27"/>
      <c r="BZ684" s="27"/>
      <c r="CA684" s="27"/>
      <c r="CB684" s="27"/>
      <c r="CC684" s="27"/>
      <c r="CD684" s="27"/>
      <c r="CE684" s="27"/>
      <c r="CF684" s="27"/>
      <c r="CG684" s="27"/>
      <c r="CH684" s="27"/>
      <c r="CI684" s="27"/>
      <c r="CJ684" s="27"/>
      <c r="CK684" s="27"/>
      <c r="CL684" s="27"/>
      <c r="CM684" s="27"/>
      <c r="CN684" s="27"/>
      <c r="CO684" s="27"/>
      <c r="CP684" s="27"/>
      <c r="CQ684" s="27"/>
      <c r="CR684" s="27"/>
      <c r="CS684" s="27"/>
      <c r="CT684" s="27"/>
      <c r="CU684" s="27"/>
      <c r="CV684" s="27"/>
    </row>
    <row r="685" spans="7:100" ht="12.75">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c r="AW685" s="27"/>
      <c r="AX685" s="27"/>
      <c r="AY685" s="27"/>
      <c r="AZ685" s="27"/>
      <c r="BA685" s="27"/>
      <c r="BB685" s="27"/>
      <c r="BC685" s="27"/>
      <c r="BD685" s="27"/>
      <c r="BE685" s="27"/>
      <c r="BF685" s="27"/>
      <c r="BG685" s="27"/>
      <c r="BH685" s="27"/>
      <c r="BI685" s="27"/>
      <c r="BJ685" s="27"/>
      <c r="BK685" s="27"/>
      <c r="BL685" s="27"/>
      <c r="BM685" s="27"/>
      <c r="BN685" s="27"/>
      <c r="BO685" s="27"/>
      <c r="BP685" s="27"/>
      <c r="BQ685" s="27"/>
      <c r="BR685" s="27"/>
      <c r="BS685" s="27"/>
      <c r="BT685" s="27"/>
      <c r="BU685" s="27"/>
      <c r="BV685" s="27"/>
      <c r="BW685" s="27"/>
      <c r="BX685" s="27"/>
      <c r="BY685" s="27"/>
      <c r="BZ685" s="27"/>
      <c r="CA685" s="27"/>
      <c r="CB685" s="27"/>
      <c r="CC685" s="27"/>
      <c r="CD685" s="27"/>
      <c r="CE685" s="27"/>
      <c r="CF685" s="27"/>
      <c r="CG685" s="27"/>
      <c r="CH685" s="27"/>
      <c r="CI685" s="27"/>
      <c r="CJ685" s="27"/>
      <c r="CK685" s="27"/>
      <c r="CL685" s="27"/>
      <c r="CM685" s="27"/>
      <c r="CN685" s="27"/>
      <c r="CO685" s="27"/>
      <c r="CP685" s="27"/>
      <c r="CQ685" s="27"/>
      <c r="CR685" s="27"/>
      <c r="CS685" s="27"/>
      <c r="CT685" s="27"/>
      <c r="CU685" s="27"/>
      <c r="CV685" s="27"/>
    </row>
    <row r="686" spans="7:100" ht="12.75">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c r="AX686" s="27"/>
      <c r="AY686" s="27"/>
      <c r="AZ686" s="27"/>
      <c r="BA686" s="27"/>
      <c r="BB686" s="27"/>
      <c r="BC686" s="27"/>
      <c r="BD686" s="27"/>
      <c r="BE686" s="27"/>
      <c r="BF686" s="27"/>
      <c r="BG686" s="27"/>
      <c r="BH686" s="27"/>
      <c r="BI686" s="27"/>
      <c r="BJ686" s="27"/>
      <c r="BK686" s="27"/>
      <c r="BL686" s="27"/>
      <c r="BM686" s="27"/>
      <c r="BN686" s="27"/>
      <c r="BO686" s="27"/>
      <c r="BP686" s="27"/>
      <c r="BQ686" s="27"/>
      <c r="BR686" s="27"/>
      <c r="BS686" s="27"/>
      <c r="BT686" s="27"/>
      <c r="BU686" s="27"/>
      <c r="BV686" s="27"/>
      <c r="BW686" s="27"/>
      <c r="BX686" s="27"/>
      <c r="BY686" s="27"/>
      <c r="BZ686" s="27"/>
      <c r="CA686" s="27"/>
      <c r="CB686" s="27"/>
      <c r="CC686" s="27"/>
      <c r="CD686" s="27"/>
      <c r="CE686" s="27"/>
      <c r="CF686" s="27"/>
      <c r="CG686" s="27"/>
      <c r="CH686" s="27"/>
      <c r="CI686" s="27"/>
      <c r="CJ686" s="27"/>
      <c r="CK686" s="27"/>
      <c r="CL686" s="27"/>
      <c r="CM686" s="27"/>
      <c r="CN686" s="27"/>
      <c r="CO686" s="27"/>
      <c r="CP686" s="27"/>
      <c r="CQ686" s="27"/>
      <c r="CR686" s="27"/>
      <c r="CS686" s="27"/>
      <c r="CT686" s="27"/>
      <c r="CU686" s="27"/>
      <c r="CV686" s="27"/>
    </row>
    <row r="687" spans="7:100" ht="12.75">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c r="AX687" s="27"/>
      <c r="AY687" s="27"/>
      <c r="AZ687" s="27"/>
      <c r="BA687" s="27"/>
      <c r="BB687" s="27"/>
      <c r="BC687" s="27"/>
      <c r="BD687" s="27"/>
      <c r="BE687" s="27"/>
      <c r="BF687" s="27"/>
      <c r="BG687" s="27"/>
      <c r="BH687" s="27"/>
      <c r="BI687" s="27"/>
      <c r="BJ687" s="27"/>
      <c r="BK687" s="27"/>
      <c r="BL687" s="27"/>
      <c r="BM687" s="27"/>
      <c r="BN687" s="27"/>
      <c r="BO687" s="27"/>
      <c r="BP687" s="27"/>
      <c r="BQ687" s="27"/>
      <c r="BR687" s="27"/>
      <c r="BS687" s="27"/>
      <c r="BT687" s="27"/>
      <c r="BU687" s="27"/>
      <c r="BV687" s="27"/>
      <c r="BW687" s="27"/>
      <c r="BX687" s="27"/>
      <c r="BY687" s="27"/>
      <c r="BZ687" s="27"/>
      <c r="CA687" s="27"/>
      <c r="CB687" s="27"/>
      <c r="CC687" s="27"/>
      <c r="CD687" s="27"/>
      <c r="CE687" s="27"/>
      <c r="CF687" s="27"/>
      <c r="CG687" s="27"/>
      <c r="CH687" s="27"/>
      <c r="CI687" s="27"/>
      <c r="CJ687" s="27"/>
      <c r="CK687" s="27"/>
      <c r="CL687" s="27"/>
      <c r="CM687" s="27"/>
      <c r="CN687" s="27"/>
      <c r="CO687" s="27"/>
      <c r="CP687" s="27"/>
      <c r="CQ687" s="27"/>
      <c r="CR687" s="27"/>
      <c r="CS687" s="27"/>
      <c r="CT687" s="27"/>
      <c r="CU687" s="27"/>
      <c r="CV687" s="27"/>
    </row>
    <row r="688" spans="7:100" ht="12.75">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c r="AX688" s="27"/>
      <c r="AY688" s="27"/>
      <c r="AZ688" s="27"/>
      <c r="BA688" s="27"/>
      <c r="BB688" s="27"/>
      <c r="BC688" s="27"/>
      <c r="BD688" s="27"/>
      <c r="BE688" s="27"/>
      <c r="BF688" s="27"/>
      <c r="BG688" s="27"/>
      <c r="BH688" s="27"/>
      <c r="BI688" s="27"/>
      <c r="BJ688" s="27"/>
      <c r="BK688" s="27"/>
      <c r="BL688" s="27"/>
      <c r="BM688" s="27"/>
      <c r="BN688" s="27"/>
      <c r="BO688" s="27"/>
      <c r="BP688" s="27"/>
      <c r="BQ688" s="27"/>
      <c r="BR688" s="27"/>
      <c r="BS688" s="27"/>
      <c r="BT688" s="27"/>
      <c r="BU688" s="27"/>
      <c r="BV688" s="27"/>
      <c r="BW688" s="27"/>
      <c r="BX688" s="27"/>
      <c r="BY688" s="27"/>
      <c r="BZ688" s="27"/>
      <c r="CA688" s="27"/>
      <c r="CB688" s="27"/>
      <c r="CC688" s="27"/>
      <c r="CD688" s="27"/>
      <c r="CE688" s="27"/>
      <c r="CF688" s="27"/>
      <c r="CG688" s="27"/>
      <c r="CH688" s="27"/>
      <c r="CI688" s="27"/>
      <c r="CJ688" s="27"/>
      <c r="CK688" s="27"/>
      <c r="CL688" s="27"/>
      <c r="CM688" s="27"/>
      <c r="CN688" s="27"/>
      <c r="CO688" s="27"/>
      <c r="CP688" s="27"/>
      <c r="CQ688" s="27"/>
      <c r="CR688" s="27"/>
      <c r="CS688" s="27"/>
      <c r="CT688" s="27"/>
      <c r="CU688" s="27"/>
      <c r="CV688" s="27"/>
    </row>
    <row r="689" spans="7:100" ht="12.75">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c r="AX689" s="27"/>
      <c r="AY689" s="27"/>
      <c r="AZ689" s="27"/>
      <c r="BA689" s="27"/>
      <c r="BB689" s="27"/>
      <c r="BC689" s="27"/>
      <c r="BD689" s="27"/>
      <c r="BE689" s="27"/>
      <c r="BF689" s="27"/>
      <c r="BG689" s="27"/>
      <c r="BH689" s="27"/>
      <c r="BI689" s="27"/>
      <c r="BJ689" s="27"/>
      <c r="BK689" s="27"/>
      <c r="BL689" s="27"/>
      <c r="BM689" s="27"/>
      <c r="BN689" s="27"/>
      <c r="BO689" s="27"/>
      <c r="BP689" s="27"/>
      <c r="BQ689" s="27"/>
      <c r="BR689" s="27"/>
      <c r="BS689" s="27"/>
      <c r="BT689" s="27"/>
      <c r="BU689" s="27"/>
      <c r="BV689" s="27"/>
      <c r="BW689" s="27"/>
      <c r="BX689" s="27"/>
      <c r="BY689" s="27"/>
      <c r="BZ689" s="27"/>
      <c r="CA689" s="27"/>
      <c r="CB689" s="27"/>
      <c r="CC689" s="27"/>
      <c r="CD689" s="27"/>
      <c r="CE689" s="27"/>
      <c r="CF689" s="27"/>
      <c r="CG689" s="27"/>
      <c r="CH689" s="27"/>
      <c r="CI689" s="27"/>
      <c r="CJ689" s="27"/>
      <c r="CK689" s="27"/>
      <c r="CL689" s="27"/>
      <c r="CM689" s="27"/>
      <c r="CN689" s="27"/>
      <c r="CO689" s="27"/>
      <c r="CP689" s="27"/>
      <c r="CQ689" s="27"/>
      <c r="CR689" s="27"/>
      <c r="CS689" s="27"/>
      <c r="CT689" s="27"/>
      <c r="CU689" s="27"/>
      <c r="CV689" s="27"/>
    </row>
    <row r="690" spans="7:100" ht="12.75">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c r="AX690" s="27"/>
      <c r="AY690" s="27"/>
      <c r="AZ690" s="27"/>
      <c r="BA690" s="27"/>
      <c r="BB690" s="27"/>
      <c r="BC690" s="27"/>
      <c r="BD690" s="27"/>
      <c r="BE690" s="27"/>
      <c r="BF690" s="27"/>
      <c r="BG690" s="27"/>
      <c r="BH690" s="27"/>
      <c r="BI690" s="27"/>
      <c r="BJ690" s="27"/>
      <c r="BK690" s="27"/>
      <c r="BL690" s="27"/>
      <c r="BM690" s="27"/>
      <c r="BN690" s="27"/>
      <c r="BO690" s="27"/>
      <c r="BP690" s="27"/>
      <c r="BQ690" s="27"/>
      <c r="BR690" s="27"/>
      <c r="BS690" s="27"/>
      <c r="BT690" s="27"/>
      <c r="BU690" s="27"/>
      <c r="BV690" s="27"/>
      <c r="BW690" s="27"/>
      <c r="BX690" s="27"/>
      <c r="BY690" s="27"/>
      <c r="BZ690" s="27"/>
      <c r="CA690" s="27"/>
      <c r="CB690" s="27"/>
      <c r="CC690" s="27"/>
      <c r="CD690" s="27"/>
      <c r="CE690" s="27"/>
      <c r="CF690" s="27"/>
      <c r="CG690" s="27"/>
      <c r="CH690" s="27"/>
      <c r="CI690" s="27"/>
      <c r="CJ690" s="27"/>
      <c r="CK690" s="27"/>
      <c r="CL690" s="27"/>
      <c r="CM690" s="27"/>
      <c r="CN690" s="27"/>
      <c r="CO690" s="27"/>
      <c r="CP690" s="27"/>
      <c r="CQ690" s="27"/>
      <c r="CR690" s="27"/>
      <c r="CS690" s="27"/>
      <c r="CT690" s="27"/>
      <c r="CU690" s="27"/>
      <c r="CV690" s="27"/>
    </row>
    <row r="691" spans="7:100" ht="12.75">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27"/>
      <c r="BQ691" s="27"/>
      <c r="BR691" s="27"/>
      <c r="BS691" s="27"/>
      <c r="BT691" s="27"/>
      <c r="BU691" s="27"/>
      <c r="BV691" s="27"/>
      <c r="BW691" s="27"/>
      <c r="BX691" s="27"/>
      <c r="BY691" s="27"/>
      <c r="BZ691" s="27"/>
      <c r="CA691" s="27"/>
      <c r="CB691" s="27"/>
      <c r="CC691" s="27"/>
      <c r="CD691" s="27"/>
      <c r="CE691" s="27"/>
      <c r="CF691" s="27"/>
      <c r="CG691" s="27"/>
      <c r="CH691" s="27"/>
      <c r="CI691" s="27"/>
      <c r="CJ691" s="27"/>
      <c r="CK691" s="27"/>
      <c r="CL691" s="27"/>
      <c r="CM691" s="27"/>
      <c r="CN691" s="27"/>
      <c r="CO691" s="27"/>
      <c r="CP691" s="27"/>
      <c r="CQ691" s="27"/>
      <c r="CR691" s="27"/>
      <c r="CS691" s="27"/>
      <c r="CT691" s="27"/>
      <c r="CU691" s="27"/>
      <c r="CV691" s="27"/>
    </row>
    <row r="692" spans="7:100" ht="12.75">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7"/>
      <c r="AS692" s="27"/>
      <c r="AT692" s="27"/>
      <c r="AU692" s="27"/>
      <c r="AV692" s="27"/>
      <c r="AW692" s="27"/>
      <c r="AX692" s="27"/>
      <c r="AY692" s="27"/>
      <c r="AZ692" s="27"/>
      <c r="BA692" s="27"/>
      <c r="BB692" s="27"/>
      <c r="BC692" s="27"/>
      <c r="BD692" s="27"/>
      <c r="BE692" s="27"/>
      <c r="BF692" s="27"/>
      <c r="BG692" s="27"/>
      <c r="BH692" s="27"/>
      <c r="BI692" s="27"/>
      <c r="BJ692" s="27"/>
      <c r="BK692" s="27"/>
      <c r="BL692" s="27"/>
      <c r="BM692" s="27"/>
      <c r="BN692" s="27"/>
      <c r="BO692" s="27"/>
      <c r="BP692" s="27"/>
      <c r="BQ692" s="27"/>
      <c r="BR692" s="27"/>
      <c r="BS692" s="27"/>
      <c r="BT692" s="27"/>
      <c r="BU692" s="27"/>
      <c r="BV692" s="27"/>
      <c r="BW692" s="27"/>
      <c r="BX692" s="27"/>
      <c r="BY692" s="27"/>
      <c r="BZ692" s="27"/>
      <c r="CA692" s="27"/>
      <c r="CB692" s="27"/>
      <c r="CC692" s="27"/>
      <c r="CD692" s="27"/>
      <c r="CE692" s="27"/>
      <c r="CF692" s="27"/>
      <c r="CG692" s="27"/>
      <c r="CH692" s="27"/>
      <c r="CI692" s="27"/>
      <c r="CJ692" s="27"/>
      <c r="CK692" s="27"/>
      <c r="CL692" s="27"/>
      <c r="CM692" s="27"/>
      <c r="CN692" s="27"/>
      <c r="CO692" s="27"/>
      <c r="CP692" s="27"/>
      <c r="CQ692" s="27"/>
      <c r="CR692" s="27"/>
      <c r="CS692" s="27"/>
      <c r="CT692" s="27"/>
      <c r="CU692" s="27"/>
      <c r="CV692" s="27"/>
    </row>
    <row r="693" spans="7:100" ht="12.75">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c r="AX693" s="27"/>
      <c r="AY693" s="27"/>
      <c r="AZ693" s="27"/>
      <c r="BA693" s="27"/>
      <c r="BB693" s="27"/>
      <c r="BC693" s="27"/>
      <c r="BD693" s="27"/>
      <c r="BE693" s="27"/>
      <c r="BF693" s="27"/>
      <c r="BG693" s="27"/>
      <c r="BH693" s="27"/>
      <c r="BI693" s="27"/>
      <c r="BJ693" s="27"/>
      <c r="BK693" s="27"/>
      <c r="BL693" s="27"/>
      <c r="BM693" s="27"/>
      <c r="BN693" s="27"/>
      <c r="BO693" s="27"/>
      <c r="BP693" s="27"/>
      <c r="BQ693" s="27"/>
      <c r="BR693" s="27"/>
      <c r="BS693" s="27"/>
      <c r="BT693" s="27"/>
      <c r="BU693" s="27"/>
      <c r="BV693" s="27"/>
      <c r="BW693" s="27"/>
      <c r="BX693" s="27"/>
      <c r="BY693" s="27"/>
      <c r="BZ693" s="27"/>
      <c r="CA693" s="27"/>
      <c r="CB693" s="27"/>
      <c r="CC693" s="27"/>
      <c r="CD693" s="27"/>
      <c r="CE693" s="27"/>
      <c r="CF693" s="27"/>
      <c r="CG693" s="27"/>
      <c r="CH693" s="27"/>
      <c r="CI693" s="27"/>
      <c r="CJ693" s="27"/>
      <c r="CK693" s="27"/>
      <c r="CL693" s="27"/>
      <c r="CM693" s="27"/>
      <c r="CN693" s="27"/>
      <c r="CO693" s="27"/>
      <c r="CP693" s="27"/>
      <c r="CQ693" s="27"/>
      <c r="CR693" s="27"/>
      <c r="CS693" s="27"/>
      <c r="CT693" s="27"/>
      <c r="CU693" s="27"/>
      <c r="CV693" s="27"/>
    </row>
    <row r="694" spans="7:100" ht="12.75">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c r="AX694" s="27"/>
      <c r="AY694" s="27"/>
      <c r="AZ694" s="27"/>
      <c r="BA694" s="27"/>
      <c r="BB694" s="27"/>
      <c r="BC694" s="27"/>
      <c r="BD694" s="27"/>
      <c r="BE694" s="27"/>
      <c r="BF694" s="27"/>
      <c r="BG694" s="27"/>
      <c r="BH694" s="27"/>
      <c r="BI694" s="27"/>
      <c r="BJ694" s="27"/>
      <c r="BK694" s="27"/>
      <c r="BL694" s="27"/>
      <c r="BM694" s="27"/>
      <c r="BN694" s="27"/>
      <c r="BO694" s="27"/>
      <c r="BP694" s="27"/>
      <c r="BQ694" s="27"/>
      <c r="BR694" s="27"/>
      <c r="BS694" s="27"/>
      <c r="BT694" s="27"/>
      <c r="BU694" s="27"/>
      <c r="BV694" s="27"/>
      <c r="BW694" s="27"/>
      <c r="BX694" s="27"/>
      <c r="BY694" s="27"/>
      <c r="BZ694" s="27"/>
      <c r="CA694" s="27"/>
      <c r="CB694" s="27"/>
      <c r="CC694" s="27"/>
      <c r="CD694" s="27"/>
      <c r="CE694" s="27"/>
      <c r="CF694" s="27"/>
      <c r="CG694" s="27"/>
      <c r="CH694" s="27"/>
      <c r="CI694" s="27"/>
      <c r="CJ694" s="27"/>
      <c r="CK694" s="27"/>
      <c r="CL694" s="27"/>
      <c r="CM694" s="27"/>
      <c r="CN694" s="27"/>
      <c r="CO694" s="27"/>
      <c r="CP694" s="27"/>
      <c r="CQ694" s="27"/>
      <c r="CR694" s="27"/>
      <c r="CS694" s="27"/>
      <c r="CT694" s="27"/>
      <c r="CU694" s="27"/>
      <c r="CV694" s="27"/>
    </row>
    <row r="695" spans="7:100" ht="12.75">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c r="AX695" s="27"/>
      <c r="AY695" s="27"/>
      <c r="AZ695" s="27"/>
      <c r="BA695" s="27"/>
      <c r="BB695" s="27"/>
      <c r="BC695" s="27"/>
      <c r="BD695" s="27"/>
      <c r="BE695" s="27"/>
      <c r="BF695" s="27"/>
      <c r="BG695" s="27"/>
      <c r="BH695" s="27"/>
      <c r="BI695" s="27"/>
      <c r="BJ695" s="27"/>
      <c r="BK695" s="27"/>
      <c r="BL695" s="27"/>
      <c r="BM695" s="27"/>
      <c r="BN695" s="27"/>
      <c r="BO695" s="27"/>
      <c r="BP695" s="27"/>
      <c r="BQ695" s="27"/>
      <c r="BR695" s="27"/>
      <c r="BS695" s="27"/>
      <c r="BT695" s="27"/>
      <c r="BU695" s="27"/>
      <c r="BV695" s="27"/>
      <c r="BW695" s="27"/>
      <c r="BX695" s="27"/>
      <c r="BY695" s="27"/>
      <c r="BZ695" s="27"/>
      <c r="CA695" s="27"/>
      <c r="CB695" s="27"/>
      <c r="CC695" s="27"/>
      <c r="CD695" s="27"/>
      <c r="CE695" s="27"/>
      <c r="CF695" s="27"/>
      <c r="CG695" s="27"/>
      <c r="CH695" s="27"/>
      <c r="CI695" s="27"/>
      <c r="CJ695" s="27"/>
      <c r="CK695" s="27"/>
      <c r="CL695" s="27"/>
      <c r="CM695" s="27"/>
      <c r="CN695" s="27"/>
      <c r="CO695" s="27"/>
      <c r="CP695" s="27"/>
      <c r="CQ695" s="27"/>
      <c r="CR695" s="27"/>
      <c r="CS695" s="27"/>
      <c r="CT695" s="27"/>
      <c r="CU695" s="27"/>
      <c r="CV695" s="27"/>
    </row>
    <row r="696" spans="7:100" ht="12.75">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c r="AX696" s="27"/>
      <c r="AY696" s="27"/>
      <c r="AZ696" s="27"/>
      <c r="BA696" s="27"/>
      <c r="BB696" s="27"/>
      <c r="BC696" s="27"/>
      <c r="BD696" s="27"/>
      <c r="BE696" s="27"/>
      <c r="BF696" s="27"/>
      <c r="BG696" s="27"/>
      <c r="BH696" s="27"/>
      <c r="BI696" s="27"/>
      <c r="BJ696" s="27"/>
      <c r="BK696" s="27"/>
      <c r="BL696" s="27"/>
      <c r="BM696" s="27"/>
      <c r="BN696" s="27"/>
      <c r="BO696" s="27"/>
      <c r="BP696" s="27"/>
      <c r="BQ696" s="27"/>
      <c r="BR696" s="27"/>
      <c r="BS696" s="27"/>
      <c r="BT696" s="27"/>
      <c r="BU696" s="27"/>
      <c r="BV696" s="27"/>
      <c r="BW696" s="27"/>
      <c r="BX696" s="27"/>
      <c r="BY696" s="27"/>
      <c r="BZ696" s="27"/>
      <c r="CA696" s="27"/>
      <c r="CB696" s="27"/>
      <c r="CC696" s="27"/>
      <c r="CD696" s="27"/>
      <c r="CE696" s="27"/>
      <c r="CF696" s="27"/>
      <c r="CG696" s="27"/>
      <c r="CH696" s="27"/>
      <c r="CI696" s="27"/>
      <c r="CJ696" s="27"/>
      <c r="CK696" s="27"/>
      <c r="CL696" s="27"/>
      <c r="CM696" s="27"/>
      <c r="CN696" s="27"/>
      <c r="CO696" s="27"/>
      <c r="CP696" s="27"/>
      <c r="CQ696" s="27"/>
      <c r="CR696" s="27"/>
      <c r="CS696" s="27"/>
      <c r="CT696" s="27"/>
      <c r="CU696" s="27"/>
      <c r="CV696" s="27"/>
    </row>
    <row r="697" spans="7:100" ht="12.75">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c r="AX697" s="27"/>
      <c r="AY697" s="27"/>
      <c r="AZ697" s="27"/>
      <c r="BA697" s="27"/>
      <c r="BB697" s="27"/>
      <c r="BC697" s="27"/>
      <c r="BD697" s="27"/>
      <c r="BE697" s="27"/>
      <c r="BF697" s="27"/>
      <c r="BG697" s="27"/>
      <c r="BH697" s="27"/>
      <c r="BI697" s="27"/>
      <c r="BJ697" s="27"/>
      <c r="BK697" s="27"/>
      <c r="BL697" s="27"/>
      <c r="BM697" s="27"/>
      <c r="BN697" s="27"/>
      <c r="BO697" s="27"/>
      <c r="BP697" s="27"/>
      <c r="BQ697" s="27"/>
      <c r="BR697" s="27"/>
      <c r="BS697" s="27"/>
      <c r="BT697" s="27"/>
      <c r="BU697" s="27"/>
      <c r="BV697" s="27"/>
      <c r="BW697" s="27"/>
      <c r="BX697" s="27"/>
      <c r="BY697" s="27"/>
      <c r="BZ697" s="27"/>
      <c r="CA697" s="27"/>
      <c r="CB697" s="27"/>
      <c r="CC697" s="27"/>
      <c r="CD697" s="27"/>
      <c r="CE697" s="27"/>
      <c r="CF697" s="27"/>
      <c r="CG697" s="27"/>
      <c r="CH697" s="27"/>
      <c r="CI697" s="27"/>
      <c r="CJ697" s="27"/>
      <c r="CK697" s="27"/>
      <c r="CL697" s="27"/>
      <c r="CM697" s="27"/>
      <c r="CN697" s="27"/>
      <c r="CO697" s="27"/>
      <c r="CP697" s="27"/>
      <c r="CQ697" s="27"/>
      <c r="CR697" s="27"/>
      <c r="CS697" s="27"/>
      <c r="CT697" s="27"/>
      <c r="CU697" s="27"/>
      <c r="CV697" s="27"/>
    </row>
    <row r="698" spans="7:100" ht="12.75">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c r="AX698" s="27"/>
      <c r="AY698" s="27"/>
      <c r="AZ698" s="27"/>
      <c r="BA698" s="27"/>
      <c r="BB698" s="27"/>
      <c r="BC698" s="27"/>
      <c r="BD698" s="27"/>
      <c r="BE698" s="27"/>
      <c r="BF698" s="27"/>
      <c r="BG698" s="27"/>
      <c r="BH698" s="27"/>
      <c r="BI698" s="27"/>
      <c r="BJ698" s="27"/>
      <c r="BK698" s="27"/>
      <c r="BL698" s="27"/>
      <c r="BM698" s="27"/>
      <c r="BN698" s="27"/>
      <c r="BO698" s="27"/>
      <c r="BP698" s="27"/>
      <c r="BQ698" s="27"/>
      <c r="BR698" s="27"/>
      <c r="BS698" s="27"/>
      <c r="BT698" s="27"/>
      <c r="BU698" s="27"/>
      <c r="BV698" s="27"/>
      <c r="BW698" s="27"/>
      <c r="BX698" s="27"/>
      <c r="BY698" s="27"/>
      <c r="BZ698" s="27"/>
      <c r="CA698" s="27"/>
      <c r="CB698" s="27"/>
      <c r="CC698" s="27"/>
      <c r="CD698" s="27"/>
      <c r="CE698" s="27"/>
      <c r="CF698" s="27"/>
      <c r="CG698" s="27"/>
      <c r="CH698" s="27"/>
      <c r="CI698" s="27"/>
      <c r="CJ698" s="27"/>
      <c r="CK698" s="27"/>
      <c r="CL698" s="27"/>
      <c r="CM698" s="27"/>
      <c r="CN698" s="27"/>
      <c r="CO698" s="27"/>
      <c r="CP698" s="27"/>
      <c r="CQ698" s="27"/>
      <c r="CR698" s="27"/>
      <c r="CS698" s="27"/>
      <c r="CT698" s="27"/>
      <c r="CU698" s="27"/>
      <c r="CV698" s="27"/>
    </row>
    <row r="699" spans="7:100" ht="12.75">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c r="AW699" s="27"/>
      <c r="AX699" s="27"/>
      <c r="AY699" s="27"/>
      <c r="AZ699" s="27"/>
      <c r="BA699" s="27"/>
      <c r="BB699" s="27"/>
      <c r="BC699" s="27"/>
      <c r="BD699" s="27"/>
      <c r="BE699" s="27"/>
      <c r="BF699" s="27"/>
      <c r="BG699" s="27"/>
      <c r="BH699" s="27"/>
      <c r="BI699" s="27"/>
      <c r="BJ699" s="27"/>
      <c r="BK699" s="27"/>
      <c r="BL699" s="27"/>
      <c r="BM699" s="27"/>
      <c r="BN699" s="27"/>
      <c r="BO699" s="27"/>
      <c r="BP699" s="27"/>
      <c r="BQ699" s="27"/>
      <c r="BR699" s="27"/>
      <c r="BS699" s="27"/>
      <c r="BT699" s="27"/>
      <c r="BU699" s="27"/>
      <c r="BV699" s="27"/>
      <c r="BW699" s="27"/>
      <c r="BX699" s="27"/>
      <c r="BY699" s="27"/>
      <c r="BZ699" s="27"/>
      <c r="CA699" s="27"/>
      <c r="CB699" s="27"/>
      <c r="CC699" s="27"/>
      <c r="CD699" s="27"/>
      <c r="CE699" s="27"/>
      <c r="CF699" s="27"/>
      <c r="CG699" s="27"/>
      <c r="CH699" s="27"/>
      <c r="CI699" s="27"/>
      <c r="CJ699" s="27"/>
      <c r="CK699" s="27"/>
      <c r="CL699" s="27"/>
      <c r="CM699" s="27"/>
      <c r="CN699" s="27"/>
      <c r="CO699" s="27"/>
      <c r="CP699" s="27"/>
      <c r="CQ699" s="27"/>
      <c r="CR699" s="27"/>
      <c r="CS699" s="27"/>
      <c r="CT699" s="27"/>
      <c r="CU699" s="27"/>
      <c r="CV699" s="27"/>
    </row>
    <row r="700" spans="7:100" ht="12.75">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c r="AL700" s="27"/>
      <c r="AM700" s="27"/>
      <c r="AN700" s="27"/>
      <c r="AO700" s="27"/>
      <c r="AP700" s="27"/>
      <c r="AQ700" s="27"/>
      <c r="AR700" s="27"/>
      <c r="AS700" s="27"/>
      <c r="AT700" s="27"/>
      <c r="AU700" s="27"/>
      <c r="AV700" s="27"/>
      <c r="AW700" s="27"/>
      <c r="AX700" s="27"/>
      <c r="AY700" s="27"/>
      <c r="AZ700" s="27"/>
      <c r="BA700" s="27"/>
      <c r="BB700" s="27"/>
      <c r="BC700" s="27"/>
      <c r="BD700" s="27"/>
      <c r="BE700" s="27"/>
      <c r="BF700" s="27"/>
      <c r="BG700" s="27"/>
      <c r="BH700" s="27"/>
      <c r="BI700" s="27"/>
      <c r="BJ700" s="27"/>
      <c r="BK700" s="27"/>
      <c r="BL700" s="27"/>
      <c r="BM700" s="27"/>
      <c r="BN700" s="27"/>
      <c r="BO700" s="27"/>
      <c r="BP700" s="27"/>
      <c r="BQ700" s="27"/>
      <c r="BR700" s="27"/>
      <c r="BS700" s="27"/>
      <c r="BT700" s="27"/>
      <c r="BU700" s="27"/>
      <c r="BV700" s="27"/>
      <c r="BW700" s="27"/>
      <c r="BX700" s="27"/>
      <c r="BY700" s="27"/>
      <c r="BZ700" s="27"/>
      <c r="CA700" s="27"/>
      <c r="CB700" s="27"/>
      <c r="CC700" s="27"/>
      <c r="CD700" s="27"/>
      <c r="CE700" s="27"/>
      <c r="CF700" s="27"/>
      <c r="CG700" s="27"/>
      <c r="CH700" s="27"/>
      <c r="CI700" s="27"/>
      <c r="CJ700" s="27"/>
      <c r="CK700" s="27"/>
      <c r="CL700" s="27"/>
      <c r="CM700" s="27"/>
      <c r="CN700" s="27"/>
      <c r="CO700" s="27"/>
      <c r="CP700" s="27"/>
      <c r="CQ700" s="27"/>
      <c r="CR700" s="27"/>
      <c r="CS700" s="27"/>
      <c r="CT700" s="27"/>
      <c r="CU700" s="27"/>
      <c r="CV700" s="27"/>
    </row>
    <row r="701" spans="7:100" ht="12.75">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c r="AY701" s="27"/>
      <c r="AZ701" s="27"/>
      <c r="BA701" s="27"/>
      <c r="BB701" s="27"/>
      <c r="BC701" s="27"/>
      <c r="BD701" s="27"/>
      <c r="BE701" s="27"/>
      <c r="BF701" s="27"/>
      <c r="BG701" s="27"/>
      <c r="BH701" s="27"/>
      <c r="BI701" s="27"/>
      <c r="BJ701" s="27"/>
      <c r="BK701" s="27"/>
      <c r="BL701" s="27"/>
      <c r="BM701" s="27"/>
      <c r="BN701" s="27"/>
      <c r="BO701" s="27"/>
      <c r="BP701" s="27"/>
      <c r="BQ701" s="27"/>
      <c r="BR701" s="27"/>
      <c r="BS701" s="27"/>
      <c r="BT701" s="27"/>
      <c r="BU701" s="27"/>
      <c r="BV701" s="27"/>
      <c r="BW701" s="27"/>
      <c r="BX701" s="27"/>
      <c r="BY701" s="27"/>
      <c r="BZ701" s="27"/>
      <c r="CA701" s="27"/>
      <c r="CB701" s="27"/>
      <c r="CC701" s="27"/>
      <c r="CD701" s="27"/>
      <c r="CE701" s="27"/>
      <c r="CF701" s="27"/>
      <c r="CG701" s="27"/>
      <c r="CH701" s="27"/>
      <c r="CI701" s="27"/>
      <c r="CJ701" s="27"/>
      <c r="CK701" s="27"/>
      <c r="CL701" s="27"/>
      <c r="CM701" s="27"/>
      <c r="CN701" s="27"/>
      <c r="CO701" s="27"/>
      <c r="CP701" s="27"/>
      <c r="CQ701" s="27"/>
      <c r="CR701" s="27"/>
      <c r="CS701" s="27"/>
      <c r="CT701" s="27"/>
      <c r="CU701" s="27"/>
      <c r="CV701" s="27"/>
    </row>
    <row r="702" spans="7:100" ht="12.75">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c r="AY702" s="27"/>
      <c r="AZ702" s="27"/>
      <c r="BA702" s="27"/>
      <c r="BB702" s="27"/>
      <c r="BC702" s="27"/>
      <c r="BD702" s="27"/>
      <c r="BE702" s="27"/>
      <c r="BF702" s="27"/>
      <c r="BG702" s="27"/>
      <c r="BH702" s="27"/>
      <c r="BI702" s="27"/>
      <c r="BJ702" s="27"/>
      <c r="BK702" s="27"/>
      <c r="BL702" s="27"/>
      <c r="BM702" s="27"/>
      <c r="BN702" s="27"/>
      <c r="BO702" s="27"/>
      <c r="BP702" s="27"/>
      <c r="BQ702" s="27"/>
      <c r="BR702" s="27"/>
      <c r="BS702" s="27"/>
      <c r="BT702" s="27"/>
      <c r="BU702" s="27"/>
      <c r="BV702" s="27"/>
      <c r="BW702" s="27"/>
      <c r="BX702" s="27"/>
      <c r="BY702" s="27"/>
      <c r="BZ702" s="27"/>
      <c r="CA702" s="27"/>
      <c r="CB702" s="27"/>
      <c r="CC702" s="27"/>
      <c r="CD702" s="27"/>
      <c r="CE702" s="27"/>
      <c r="CF702" s="27"/>
      <c r="CG702" s="27"/>
      <c r="CH702" s="27"/>
      <c r="CI702" s="27"/>
      <c r="CJ702" s="27"/>
      <c r="CK702" s="27"/>
      <c r="CL702" s="27"/>
      <c r="CM702" s="27"/>
      <c r="CN702" s="27"/>
      <c r="CO702" s="27"/>
      <c r="CP702" s="27"/>
      <c r="CQ702" s="27"/>
      <c r="CR702" s="27"/>
      <c r="CS702" s="27"/>
      <c r="CT702" s="27"/>
      <c r="CU702" s="27"/>
      <c r="CV702" s="27"/>
    </row>
    <row r="703" spans="7:100" ht="12.75">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c r="AY703" s="27"/>
      <c r="AZ703" s="27"/>
      <c r="BA703" s="27"/>
      <c r="BB703" s="27"/>
      <c r="BC703" s="27"/>
      <c r="BD703" s="27"/>
      <c r="BE703" s="27"/>
      <c r="BF703" s="27"/>
      <c r="BG703" s="27"/>
      <c r="BH703" s="27"/>
      <c r="BI703" s="27"/>
      <c r="BJ703" s="27"/>
      <c r="BK703" s="27"/>
      <c r="BL703" s="27"/>
      <c r="BM703" s="27"/>
      <c r="BN703" s="27"/>
      <c r="BO703" s="27"/>
      <c r="BP703" s="27"/>
      <c r="BQ703" s="27"/>
      <c r="BR703" s="27"/>
      <c r="BS703" s="27"/>
      <c r="BT703" s="27"/>
      <c r="BU703" s="27"/>
      <c r="BV703" s="27"/>
      <c r="BW703" s="27"/>
      <c r="BX703" s="27"/>
      <c r="BY703" s="27"/>
      <c r="BZ703" s="27"/>
      <c r="CA703" s="27"/>
      <c r="CB703" s="27"/>
      <c r="CC703" s="27"/>
      <c r="CD703" s="27"/>
      <c r="CE703" s="27"/>
      <c r="CF703" s="27"/>
      <c r="CG703" s="27"/>
      <c r="CH703" s="27"/>
      <c r="CI703" s="27"/>
      <c r="CJ703" s="27"/>
      <c r="CK703" s="27"/>
      <c r="CL703" s="27"/>
      <c r="CM703" s="27"/>
      <c r="CN703" s="27"/>
      <c r="CO703" s="27"/>
      <c r="CP703" s="27"/>
      <c r="CQ703" s="27"/>
      <c r="CR703" s="27"/>
      <c r="CS703" s="27"/>
      <c r="CT703" s="27"/>
      <c r="CU703" s="27"/>
      <c r="CV703" s="27"/>
    </row>
    <row r="704" spans="7:100" ht="12.75">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c r="AY704" s="27"/>
      <c r="AZ704" s="27"/>
      <c r="BA704" s="27"/>
      <c r="BB704" s="27"/>
      <c r="BC704" s="27"/>
      <c r="BD704" s="27"/>
      <c r="BE704" s="27"/>
      <c r="BF704" s="27"/>
      <c r="BG704" s="27"/>
      <c r="BH704" s="27"/>
      <c r="BI704" s="27"/>
      <c r="BJ704" s="27"/>
      <c r="BK704" s="27"/>
      <c r="BL704" s="27"/>
      <c r="BM704" s="27"/>
      <c r="BN704" s="27"/>
      <c r="BO704" s="27"/>
      <c r="BP704" s="27"/>
      <c r="BQ704" s="27"/>
      <c r="BR704" s="27"/>
      <c r="BS704" s="27"/>
      <c r="BT704" s="27"/>
      <c r="BU704" s="27"/>
      <c r="BV704" s="27"/>
      <c r="BW704" s="27"/>
      <c r="BX704" s="27"/>
      <c r="BY704" s="27"/>
      <c r="BZ704" s="27"/>
      <c r="CA704" s="27"/>
      <c r="CB704" s="27"/>
      <c r="CC704" s="27"/>
      <c r="CD704" s="27"/>
      <c r="CE704" s="27"/>
      <c r="CF704" s="27"/>
      <c r="CG704" s="27"/>
      <c r="CH704" s="27"/>
      <c r="CI704" s="27"/>
      <c r="CJ704" s="27"/>
      <c r="CK704" s="27"/>
      <c r="CL704" s="27"/>
      <c r="CM704" s="27"/>
      <c r="CN704" s="27"/>
      <c r="CO704" s="27"/>
      <c r="CP704" s="27"/>
      <c r="CQ704" s="27"/>
      <c r="CR704" s="27"/>
      <c r="CS704" s="27"/>
      <c r="CT704" s="27"/>
      <c r="CU704" s="27"/>
      <c r="CV704" s="27"/>
    </row>
    <row r="705" spans="7:100" ht="12.75">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c r="AY705" s="27"/>
      <c r="AZ705" s="27"/>
      <c r="BA705" s="27"/>
      <c r="BB705" s="27"/>
      <c r="BC705" s="27"/>
      <c r="BD705" s="27"/>
      <c r="BE705" s="27"/>
      <c r="BF705" s="27"/>
      <c r="BG705" s="27"/>
      <c r="BH705" s="27"/>
      <c r="BI705" s="27"/>
      <c r="BJ705" s="27"/>
      <c r="BK705" s="27"/>
      <c r="BL705" s="27"/>
      <c r="BM705" s="27"/>
      <c r="BN705" s="27"/>
      <c r="BO705" s="27"/>
      <c r="BP705" s="27"/>
      <c r="BQ705" s="27"/>
      <c r="BR705" s="27"/>
      <c r="BS705" s="27"/>
      <c r="BT705" s="27"/>
      <c r="BU705" s="27"/>
      <c r="BV705" s="27"/>
      <c r="BW705" s="27"/>
      <c r="BX705" s="27"/>
      <c r="BY705" s="27"/>
      <c r="BZ705" s="27"/>
      <c r="CA705" s="27"/>
      <c r="CB705" s="27"/>
      <c r="CC705" s="27"/>
      <c r="CD705" s="27"/>
      <c r="CE705" s="27"/>
      <c r="CF705" s="27"/>
      <c r="CG705" s="27"/>
      <c r="CH705" s="27"/>
      <c r="CI705" s="27"/>
      <c r="CJ705" s="27"/>
      <c r="CK705" s="27"/>
      <c r="CL705" s="27"/>
      <c r="CM705" s="27"/>
      <c r="CN705" s="27"/>
      <c r="CO705" s="27"/>
      <c r="CP705" s="27"/>
      <c r="CQ705" s="27"/>
      <c r="CR705" s="27"/>
      <c r="CS705" s="27"/>
      <c r="CT705" s="27"/>
      <c r="CU705" s="27"/>
      <c r="CV705" s="27"/>
    </row>
    <row r="706" spans="7:100" ht="12.75">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c r="AY706" s="27"/>
      <c r="AZ706" s="27"/>
      <c r="BA706" s="27"/>
      <c r="BB706" s="27"/>
      <c r="BC706" s="27"/>
      <c r="BD706" s="27"/>
      <c r="BE706" s="27"/>
      <c r="BF706" s="27"/>
      <c r="BG706" s="27"/>
      <c r="BH706" s="27"/>
      <c r="BI706" s="27"/>
      <c r="BJ706" s="27"/>
      <c r="BK706" s="27"/>
      <c r="BL706" s="27"/>
      <c r="BM706" s="27"/>
      <c r="BN706" s="27"/>
      <c r="BO706" s="27"/>
      <c r="BP706" s="27"/>
      <c r="BQ706" s="27"/>
      <c r="BR706" s="27"/>
      <c r="BS706" s="27"/>
      <c r="BT706" s="27"/>
      <c r="BU706" s="27"/>
      <c r="BV706" s="27"/>
      <c r="BW706" s="27"/>
      <c r="BX706" s="27"/>
      <c r="BY706" s="27"/>
      <c r="BZ706" s="27"/>
      <c r="CA706" s="27"/>
      <c r="CB706" s="27"/>
      <c r="CC706" s="27"/>
      <c r="CD706" s="27"/>
      <c r="CE706" s="27"/>
      <c r="CF706" s="27"/>
      <c r="CG706" s="27"/>
      <c r="CH706" s="27"/>
      <c r="CI706" s="27"/>
      <c r="CJ706" s="27"/>
      <c r="CK706" s="27"/>
      <c r="CL706" s="27"/>
      <c r="CM706" s="27"/>
      <c r="CN706" s="27"/>
      <c r="CO706" s="27"/>
      <c r="CP706" s="27"/>
      <c r="CQ706" s="27"/>
      <c r="CR706" s="27"/>
      <c r="CS706" s="27"/>
      <c r="CT706" s="27"/>
      <c r="CU706" s="27"/>
      <c r="CV706" s="27"/>
    </row>
    <row r="707" spans="7:100" ht="12.75">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c r="AL707" s="27"/>
      <c r="AM707" s="27"/>
      <c r="AN707" s="27"/>
      <c r="AO707" s="27"/>
      <c r="AP707" s="27"/>
      <c r="AQ707" s="27"/>
      <c r="AR707" s="27"/>
      <c r="AS707" s="27"/>
      <c r="AT707" s="27"/>
      <c r="AU707" s="27"/>
      <c r="AV707" s="27"/>
      <c r="AW707" s="27"/>
      <c r="AX707" s="27"/>
      <c r="AY707" s="27"/>
      <c r="AZ707" s="27"/>
      <c r="BA707" s="27"/>
      <c r="BB707" s="27"/>
      <c r="BC707" s="27"/>
      <c r="BD707" s="27"/>
      <c r="BE707" s="27"/>
      <c r="BF707" s="27"/>
      <c r="BG707" s="27"/>
      <c r="BH707" s="27"/>
      <c r="BI707" s="27"/>
      <c r="BJ707" s="27"/>
      <c r="BK707" s="27"/>
      <c r="BL707" s="27"/>
      <c r="BM707" s="27"/>
      <c r="BN707" s="27"/>
      <c r="BO707" s="27"/>
      <c r="BP707" s="27"/>
      <c r="BQ707" s="27"/>
      <c r="BR707" s="27"/>
      <c r="BS707" s="27"/>
      <c r="BT707" s="27"/>
      <c r="BU707" s="27"/>
      <c r="BV707" s="27"/>
      <c r="BW707" s="27"/>
      <c r="BX707" s="27"/>
      <c r="BY707" s="27"/>
      <c r="BZ707" s="27"/>
      <c r="CA707" s="27"/>
      <c r="CB707" s="27"/>
      <c r="CC707" s="27"/>
      <c r="CD707" s="27"/>
      <c r="CE707" s="27"/>
      <c r="CF707" s="27"/>
      <c r="CG707" s="27"/>
      <c r="CH707" s="27"/>
      <c r="CI707" s="27"/>
      <c r="CJ707" s="27"/>
      <c r="CK707" s="27"/>
      <c r="CL707" s="27"/>
      <c r="CM707" s="27"/>
      <c r="CN707" s="27"/>
      <c r="CO707" s="27"/>
      <c r="CP707" s="27"/>
      <c r="CQ707" s="27"/>
      <c r="CR707" s="27"/>
      <c r="CS707" s="27"/>
      <c r="CT707" s="27"/>
      <c r="CU707" s="27"/>
      <c r="CV707" s="27"/>
    </row>
    <row r="708" spans="7:100" ht="12.75">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c r="AY708" s="27"/>
      <c r="AZ708" s="27"/>
      <c r="BA708" s="27"/>
      <c r="BB708" s="27"/>
      <c r="BC708" s="27"/>
      <c r="BD708" s="27"/>
      <c r="BE708" s="27"/>
      <c r="BF708" s="27"/>
      <c r="BG708" s="27"/>
      <c r="BH708" s="27"/>
      <c r="BI708" s="27"/>
      <c r="BJ708" s="27"/>
      <c r="BK708" s="27"/>
      <c r="BL708" s="27"/>
      <c r="BM708" s="27"/>
      <c r="BN708" s="27"/>
      <c r="BO708" s="27"/>
      <c r="BP708" s="27"/>
      <c r="BQ708" s="27"/>
      <c r="BR708" s="27"/>
      <c r="BS708" s="27"/>
      <c r="BT708" s="27"/>
      <c r="BU708" s="27"/>
      <c r="BV708" s="27"/>
      <c r="BW708" s="27"/>
      <c r="BX708" s="27"/>
      <c r="BY708" s="27"/>
      <c r="BZ708" s="27"/>
      <c r="CA708" s="27"/>
      <c r="CB708" s="27"/>
      <c r="CC708" s="27"/>
      <c r="CD708" s="27"/>
      <c r="CE708" s="27"/>
      <c r="CF708" s="27"/>
      <c r="CG708" s="27"/>
      <c r="CH708" s="27"/>
      <c r="CI708" s="27"/>
      <c r="CJ708" s="27"/>
      <c r="CK708" s="27"/>
      <c r="CL708" s="27"/>
      <c r="CM708" s="27"/>
      <c r="CN708" s="27"/>
      <c r="CO708" s="27"/>
      <c r="CP708" s="27"/>
      <c r="CQ708" s="27"/>
      <c r="CR708" s="27"/>
      <c r="CS708" s="27"/>
      <c r="CT708" s="27"/>
      <c r="CU708" s="27"/>
      <c r="CV708" s="27"/>
    </row>
    <row r="709" spans="7:100" ht="12.75">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c r="AY709" s="27"/>
      <c r="AZ709" s="27"/>
      <c r="BA709" s="27"/>
      <c r="BB709" s="27"/>
      <c r="BC709" s="27"/>
      <c r="BD709" s="27"/>
      <c r="BE709" s="27"/>
      <c r="BF709" s="27"/>
      <c r="BG709" s="27"/>
      <c r="BH709" s="27"/>
      <c r="BI709" s="27"/>
      <c r="BJ709" s="27"/>
      <c r="BK709" s="27"/>
      <c r="BL709" s="27"/>
      <c r="BM709" s="27"/>
      <c r="BN709" s="27"/>
      <c r="BO709" s="27"/>
      <c r="BP709" s="27"/>
      <c r="BQ709" s="27"/>
      <c r="BR709" s="27"/>
      <c r="BS709" s="27"/>
      <c r="BT709" s="27"/>
      <c r="BU709" s="27"/>
      <c r="BV709" s="27"/>
      <c r="BW709" s="27"/>
      <c r="BX709" s="27"/>
      <c r="BY709" s="27"/>
      <c r="BZ709" s="27"/>
      <c r="CA709" s="27"/>
      <c r="CB709" s="27"/>
      <c r="CC709" s="27"/>
      <c r="CD709" s="27"/>
      <c r="CE709" s="27"/>
      <c r="CF709" s="27"/>
      <c r="CG709" s="27"/>
      <c r="CH709" s="27"/>
      <c r="CI709" s="27"/>
      <c r="CJ709" s="27"/>
      <c r="CK709" s="27"/>
      <c r="CL709" s="27"/>
      <c r="CM709" s="27"/>
      <c r="CN709" s="27"/>
      <c r="CO709" s="27"/>
      <c r="CP709" s="27"/>
      <c r="CQ709" s="27"/>
      <c r="CR709" s="27"/>
      <c r="CS709" s="27"/>
      <c r="CT709" s="27"/>
      <c r="CU709" s="27"/>
      <c r="CV709" s="27"/>
    </row>
    <row r="710" spans="7:100" ht="12.75">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c r="AY710" s="27"/>
      <c r="AZ710" s="27"/>
      <c r="BA710" s="27"/>
      <c r="BB710" s="27"/>
      <c r="BC710" s="27"/>
      <c r="BD710" s="27"/>
      <c r="BE710" s="27"/>
      <c r="BF710" s="27"/>
      <c r="BG710" s="27"/>
      <c r="BH710" s="27"/>
      <c r="BI710" s="27"/>
      <c r="BJ710" s="27"/>
      <c r="BK710" s="27"/>
      <c r="BL710" s="27"/>
      <c r="BM710" s="27"/>
      <c r="BN710" s="27"/>
      <c r="BO710" s="27"/>
      <c r="BP710" s="27"/>
      <c r="BQ710" s="27"/>
      <c r="BR710" s="27"/>
      <c r="BS710" s="27"/>
      <c r="BT710" s="27"/>
      <c r="BU710" s="27"/>
      <c r="BV710" s="27"/>
      <c r="BW710" s="27"/>
      <c r="BX710" s="27"/>
      <c r="BY710" s="27"/>
      <c r="BZ710" s="27"/>
      <c r="CA710" s="27"/>
      <c r="CB710" s="27"/>
      <c r="CC710" s="27"/>
      <c r="CD710" s="27"/>
      <c r="CE710" s="27"/>
      <c r="CF710" s="27"/>
      <c r="CG710" s="27"/>
      <c r="CH710" s="27"/>
      <c r="CI710" s="27"/>
      <c r="CJ710" s="27"/>
      <c r="CK710" s="27"/>
      <c r="CL710" s="27"/>
      <c r="CM710" s="27"/>
      <c r="CN710" s="27"/>
      <c r="CO710" s="27"/>
      <c r="CP710" s="27"/>
      <c r="CQ710" s="27"/>
      <c r="CR710" s="27"/>
      <c r="CS710" s="27"/>
      <c r="CT710" s="27"/>
      <c r="CU710" s="27"/>
      <c r="CV710" s="27"/>
    </row>
    <row r="711" spans="7:100" ht="12.75">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c r="AY711" s="27"/>
      <c r="AZ711" s="27"/>
      <c r="BA711" s="27"/>
      <c r="BB711" s="27"/>
      <c r="BC711" s="27"/>
      <c r="BD711" s="27"/>
      <c r="BE711" s="27"/>
      <c r="BF711" s="27"/>
      <c r="BG711" s="27"/>
      <c r="BH711" s="27"/>
      <c r="BI711" s="27"/>
      <c r="BJ711" s="27"/>
      <c r="BK711" s="27"/>
      <c r="BL711" s="27"/>
      <c r="BM711" s="27"/>
      <c r="BN711" s="27"/>
      <c r="BO711" s="27"/>
      <c r="BP711" s="27"/>
      <c r="BQ711" s="27"/>
      <c r="BR711" s="27"/>
      <c r="BS711" s="27"/>
      <c r="BT711" s="27"/>
      <c r="BU711" s="27"/>
      <c r="BV711" s="27"/>
      <c r="BW711" s="27"/>
      <c r="BX711" s="27"/>
      <c r="BY711" s="27"/>
      <c r="BZ711" s="27"/>
      <c r="CA711" s="27"/>
      <c r="CB711" s="27"/>
      <c r="CC711" s="27"/>
      <c r="CD711" s="27"/>
      <c r="CE711" s="27"/>
      <c r="CF711" s="27"/>
      <c r="CG711" s="27"/>
      <c r="CH711" s="27"/>
      <c r="CI711" s="27"/>
      <c r="CJ711" s="27"/>
      <c r="CK711" s="27"/>
      <c r="CL711" s="27"/>
      <c r="CM711" s="27"/>
      <c r="CN711" s="27"/>
      <c r="CO711" s="27"/>
      <c r="CP711" s="27"/>
      <c r="CQ711" s="27"/>
      <c r="CR711" s="27"/>
      <c r="CS711" s="27"/>
      <c r="CT711" s="27"/>
      <c r="CU711" s="27"/>
      <c r="CV711" s="27"/>
    </row>
    <row r="712" spans="7:100" ht="12.75">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c r="AY712" s="27"/>
      <c r="AZ712" s="27"/>
      <c r="BA712" s="27"/>
      <c r="BB712" s="27"/>
      <c r="BC712" s="27"/>
      <c r="BD712" s="27"/>
      <c r="BE712" s="27"/>
      <c r="BF712" s="27"/>
      <c r="BG712" s="27"/>
      <c r="BH712" s="27"/>
      <c r="BI712" s="27"/>
      <c r="BJ712" s="27"/>
      <c r="BK712" s="27"/>
      <c r="BL712" s="27"/>
      <c r="BM712" s="27"/>
      <c r="BN712" s="27"/>
      <c r="BO712" s="27"/>
      <c r="BP712" s="27"/>
      <c r="BQ712" s="27"/>
      <c r="BR712" s="27"/>
      <c r="BS712" s="27"/>
      <c r="BT712" s="27"/>
      <c r="BU712" s="27"/>
      <c r="BV712" s="27"/>
      <c r="BW712" s="27"/>
      <c r="BX712" s="27"/>
      <c r="BY712" s="27"/>
      <c r="BZ712" s="27"/>
      <c r="CA712" s="27"/>
      <c r="CB712" s="27"/>
      <c r="CC712" s="27"/>
      <c r="CD712" s="27"/>
      <c r="CE712" s="27"/>
      <c r="CF712" s="27"/>
      <c r="CG712" s="27"/>
      <c r="CH712" s="27"/>
      <c r="CI712" s="27"/>
      <c r="CJ712" s="27"/>
      <c r="CK712" s="27"/>
      <c r="CL712" s="27"/>
      <c r="CM712" s="27"/>
      <c r="CN712" s="27"/>
      <c r="CO712" s="27"/>
      <c r="CP712" s="27"/>
      <c r="CQ712" s="27"/>
      <c r="CR712" s="27"/>
      <c r="CS712" s="27"/>
      <c r="CT712" s="27"/>
      <c r="CU712" s="27"/>
      <c r="CV712" s="27"/>
    </row>
    <row r="713" spans="7:100" ht="12.75">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c r="AY713" s="27"/>
      <c r="AZ713" s="27"/>
      <c r="BA713" s="27"/>
      <c r="BB713" s="27"/>
      <c r="BC713" s="27"/>
      <c r="BD713" s="27"/>
      <c r="BE713" s="27"/>
      <c r="BF713" s="27"/>
      <c r="BG713" s="27"/>
      <c r="BH713" s="27"/>
      <c r="BI713" s="27"/>
      <c r="BJ713" s="27"/>
      <c r="BK713" s="27"/>
      <c r="BL713" s="27"/>
      <c r="BM713" s="27"/>
      <c r="BN713" s="27"/>
      <c r="BO713" s="27"/>
      <c r="BP713" s="27"/>
      <c r="BQ713" s="27"/>
      <c r="BR713" s="27"/>
      <c r="BS713" s="27"/>
      <c r="BT713" s="27"/>
      <c r="BU713" s="27"/>
      <c r="BV713" s="27"/>
      <c r="BW713" s="27"/>
      <c r="BX713" s="27"/>
      <c r="BY713" s="27"/>
      <c r="BZ713" s="27"/>
      <c r="CA713" s="27"/>
      <c r="CB713" s="27"/>
      <c r="CC713" s="27"/>
      <c r="CD713" s="27"/>
      <c r="CE713" s="27"/>
      <c r="CF713" s="27"/>
      <c r="CG713" s="27"/>
      <c r="CH713" s="27"/>
      <c r="CI713" s="27"/>
      <c r="CJ713" s="27"/>
      <c r="CK713" s="27"/>
      <c r="CL713" s="27"/>
      <c r="CM713" s="27"/>
      <c r="CN713" s="27"/>
      <c r="CO713" s="27"/>
      <c r="CP713" s="27"/>
      <c r="CQ713" s="27"/>
      <c r="CR713" s="27"/>
      <c r="CS713" s="27"/>
      <c r="CT713" s="27"/>
      <c r="CU713" s="27"/>
      <c r="CV713" s="27"/>
    </row>
    <row r="714" spans="7:100" ht="12.75">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c r="AM714" s="27"/>
      <c r="AN714" s="27"/>
      <c r="AO714" s="27"/>
      <c r="AP714" s="27"/>
      <c r="AQ714" s="27"/>
      <c r="AR714" s="27"/>
      <c r="AS714" s="27"/>
      <c r="AT714" s="27"/>
      <c r="AU714" s="27"/>
      <c r="AV714" s="27"/>
      <c r="AW714" s="27"/>
      <c r="AX714" s="27"/>
      <c r="AY714" s="27"/>
      <c r="AZ714" s="27"/>
      <c r="BA714" s="27"/>
      <c r="BB714" s="27"/>
      <c r="BC714" s="27"/>
      <c r="BD714" s="27"/>
      <c r="BE714" s="27"/>
      <c r="BF714" s="27"/>
      <c r="BG714" s="27"/>
      <c r="BH714" s="27"/>
      <c r="BI714" s="27"/>
      <c r="BJ714" s="27"/>
      <c r="BK714" s="27"/>
      <c r="BL714" s="27"/>
      <c r="BM714" s="27"/>
      <c r="BN714" s="27"/>
      <c r="BO714" s="27"/>
      <c r="BP714" s="27"/>
      <c r="BQ714" s="27"/>
      <c r="BR714" s="27"/>
      <c r="BS714" s="27"/>
      <c r="BT714" s="27"/>
      <c r="BU714" s="27"/>
      <c r="BV714" s="27"/>
      <c r="BW714" s="27"/>
      <c r="BX714" s="27"/>
      <c r="BY714" s="27"/>
      <c r="BZ714" s="27"/>
      <c r="CA714" s="27"/>
      <c r="CB714" s="27"/>
      <c r="CC714" s="27"/>
      <c r="CD714" s="27"/>
      <c r="CE714" s="27"/>
      <c r="CF714" s="27"/>
      <c r="CG714" s="27"/>
      <c r="CH714" s="27"/>
      <c r="CI714" s="27"/>
      <c r="CJ714" s="27"/>
      <c r="CK714" s="27"/>
      <c r="CL714" s="27"/>
      <c r="CM714" s="27"/>
      <c r="CN714" s="27"/>
      <c r="CO714" s="27"/>
      <c r="CP714" s="27"/>
      <c r="CQ714" s="27"/>
      <c r="CR714" s="27"/>
      <c r="CS714" s="27"/>
      <c r="CT714" s="27"/>
      <c r="CU714" s="27"/>
      <c r="CV714" s="27"/>
    </row>
    <row r="715" spans="7:100" ht="12.75">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c r="AL715" s="27"/>
      <c r="AM715" s="27"/>
      <c r="AN715" s="27"/>
      <c r="AO715" s="27"/>
      <c r="AP715" s="27"/>
      <c r="AQ715" s="27"/>
      <c r="AR715" s="27"/>
      <c r="AS715" s="27"/>
      <c r="AT715" s="27"/>
      <c r="AU715" s="27"/>
      <c r="AV715" s="27"/>
      <c r="AW715" s="27"/>
      <c r="AX715" s="27"/>
      <c r="AY715" s="27"/>
      <c r="AZ715" s="27"/>
      <c r="BA715" s="27"/>
      <c r="BB715" s="27"/>
      <c r="BC715" s="27"/>
      <c r="BD715" s="27"/>
      <c r="BE715" s="27"/>
      <c r="BF715" s="27"/>
      <c r="BG715" s="27"/>
      <c r="BH715" s="27"/>
      <c r="BI715" s="27"/>
      <c r="BJ715" s="27"/>
      <c r="BK715" s="27"/>
      <c r="BL715" s="27"/>
      <c r="BM715" s="27"/>
      <c r="BN715" s="27"/>
      <c r="BO715" s="27"/>
      <c r="BP715" s="27"/>
      <c r="BQ715" s="27"/>
      <c r="BR715" s="27"/>
      <c r="BS715" s="27"/>
      <c r="BT715" s="27"/>
      <c r="BU715" s="27"/>
      <c r="BV715" s="27"/>
      <c r="BW715" s="27"/>
      <c r="BX715" s="27"/>
      <c r="BY715" s="27"/>
      <c r="BZ715" s="27"/>
      <c r="CA715" s="27"/>
      <c r="CB715" s="27"/>
      <c r="CC715" s="27"/>
      <c r="CD715" s="27"/>
      <c r="CE715" s="27"/>
      <c r="CF715" s="27"/>
      <c r="CG715" s="27"/>
      <c r="CH715" s="27"/>
      <c r="CI715" s="27"/>
      <c r="CJ715" s="27"/>
      <c r="CK715" s="27"/>
      <c r="CL715" s="27"/>
      <c r="CM715" s="27"/>
      <c r="CN715" s="27"/>
      <c r="CO715" s="27"/>
      <c r="CP715" s="27"/>
      <c r="CQ715" s="27"/>
      <c r="CR715" s="27"/>
      <c r="CS715" s="27"/>
      <c r="CT715" s="27"/>
      <c r="CU715" s="27"/>
      <c r="CV715" s="27"/>
    </row>
    <row r="716" spans="7:100" ht="12.75">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c r="AZ716" s="27"/>
      <c r="BA716" s="27"/>
      <c r="BB716" s="27"/>
      <c r="BC716" s="27"/>
      <c r="BD716" s="27"/>
      <c r="BE716" s="27"/>
      <c r="BF716" s="27"/>
      <c r="BG716" s="27"/>
      <c r="BH716" s="27"/>
      <c r="BI716" s="27"/>
      <c r="BJ716" s="27"/>
      <c r="BK716" s="27"/>
      <c r="BL716" s="27"/>
      <c r="BM716" s="27"/>
      <c r="BN716" s="27"/>
      <c r="BO716" s="27"/>
      <c r="BP716" s="27"/>
      <c r="BQ716" s="27"/>
      <c r="BR716" s="27"/>
      <c r="BS716" s="27"/>
      <c r="BT716" s="27"/>
      <c r="BU716" s="27"/>
      <c r="BV716" s="27"/>
      <c r="BW716" s="27"/>
      <c r="BX716" s="27"/>
      <c r="BY716" s="27"/>
      <c r="BZ716" s="27"/>
      <c r="CA716" s="27"/>
      <c r="CB716" s="27"/>
      <c r="CC716" s="27"/>
      <c r="CD716" s="27"/>
      <c r="CE716" s="27"/>
      <c r="CF716" s="27"/>
      <c r="CG716" s="27"/>
      <c r="CH716" s="27"/>
      <c r="CI716" s="27"/>
      <c r="CJ716" s="27"/>
      <c r="CK716" s="27"/>
      <c r="CL716" s="27"/>
      <c r="CM716" s="27"/>
      <c r="CN716" s="27"/>
      <c r="CO716" s="27"/>
      <c r="CP716" s="27"/>
      <c r="CQ716" s="27"/>
      <c r="CR716" s="27"/>
      <c r="CS716" s="27"/>
      <c r="CT716" s="27"/>
      <c r="CU716" s="27"/>
      <c r="CV716" s="27"/>
    </row>
    <row r="717" spans="7:100" ht="12.75">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c r="AZ717" s="27"/>
      <c r="BA717" s="27"/>
      <c r="BB717" s="27"/>
      <c r="BC717" s="27"/>
      <c r="BD717" s="27"/>
      <c r="BE717" s="27"/>
      <c r="BF717" s="27"/>
      <c r="BG717" s="27"/>
      <c r="BH717" s="27"/>
      <c r="BI717" s="27"/>
      <c r="BJ717" s="27"/>
      <c r="BK717" s="27"/>
      <c r="BL717" s="27"/>
      <c r="BM717" s="27"/>
      <c r="BN717" s="27"/>
      <c r="BO717" s="27"/>
      <c r="BP717" s="27"/>
      <c r="BQ717" s="27"/>
      <c r="BR717" s="27"/>
      <c r="BS717" s="27"/>
      <c r="BT717" s="27"/>
      <c r="BU717" s="27"/>
      <c r="BV717" s="27"/>
      <c r="BW717" s="27"/>
      <c r="BX717" s="27"/>
      <c r="BY717" s="27"/>
      <c r="BZ717" s="27"/>
      <c r="CA717" s="27"/>
      <c r="CB717" s="27"/>
      <c r="CC717" s="27"/>
      <c r="CD717" s="27"/>
      <c r="CE717" s="27"/>
      <c r="CF717" s="27"/>
      <c r="CG717" s="27"/>
      <c r="CH717" s="27"/>
      <c r="CI717" s="27"/>
      <c r="CJ717" s="27"/>
      <c r="CK717" s="27"/>
      <c r="CL717" s="27"/>
      <c r="CM717" s="27"/>
      <c r="CN717" s="27"/>
      <c r="CO717" s="27"/>
      <c r="CP717" s="27"/>
      <c r="CQ717" s="27"/>
      <c r="CR717" s="27"/>
      <c r="CS717" s="27"/>
      <c r="CT717" s="27"/>
      <c r="CU717" s="27"/>
      <c r="CV717" s="27"/>
    </row>
    <row r="718" spans="7:100" ht="12.75">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c r="AZ718" s="27"/>
      <c r="BA718" s="27"/>
      <c r="BB718" s="27"/>
      <c r="BC718" s="27"/>
      <c r="BD718" s="27"/>
      <c r="BE718" s="27"/>
      <c r="BF718" s="27"/>
      <c r="BG718" s="27"/>
      <c r="BH718" s="27"/>
      <c r="BI718" s="27"/>
      <c r="BJ718" s="27"/>
      <c r="BK718" s="27"/>
      <c r="BL718" s="27"/>
      <c r="BM718" s="27"/>
      <c r="BN718" s="27"/>
      <c r="BO718" s="27"/>
      <c r="BP718" s="27"/>
      <c r="BQ718" s="27"/>
      <c r="BR718" s="27"/>
      <c r="BS718" s="27"/>
      <c r="BT718" s="27"/>
      <c r="BU718" s="27"/>
      <c r="BV718" s="27"/>
      <c r="BW718" s="27"/>
      <c r="BX718" s="27"/>
      <c r="BY718" s="27"/>
      <c r="BZ718" s="27"/>
      <c r="CA718" s="27"/>
      <c r="CB718" s="27"/>
      <c r="CC718" s="27"/>
      <c r="CD718" s="27"/>
      <c r="CE718" s="27"/>
      <c r="CF718" s="27"/>
      <c r="CG718" s="27"/>
      <c r="CH718" s="27"/>
      <c r="CI718" s="27"/>
      <c r="CJ718" s="27"/>
      <c r="CK718" s="27"/>
      <c r="CL718" s="27"/>
      <c r="CM718" s="27"/>
      <c r="CN718" s="27"/>
      <c r="CO718" s="27"/>
      <c r="CP718" s="27"/>
      <c r="CQ718" s="27"/>
      <c r="CR718" s="27"/>
      <c r="CS718" s="27"/>
      <c r="CT718" s="27"/>
      <c r="CU718" s="27"/>
      <c r="CV718" s="27"/>
    </row>
    <row r="719" spans="7:100" ht="12.75">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c r="AZ719" s="27"/>
      <c r="BA719" s="27"/>
      <c r="BB719" s="27"/>
      <c r="BC719" s="27"/>
      <c r="BD719" s="27"/>
      <c r="BE719" s="27"/>
      <c r="BF719" s="27"/>
      <c r="BG719" s="27"/>
      <c r="BH719" s="27"/>
      <c r="BI719" s="27"/>
      <c r="BJ719" s="27"/>
      <c r="BK719" s="27"/>
      <c r="BL719" s="27"/>
      <c r="BM719" s="27"/>
      <c r="BN719" s="27"/>
      <c r="BO719" s="27"/>
      <c r="BP719" s="27"/>
      <c r="BQ719" s="27"/>
      <c r="BR719" s="27"/>
      <c r="BS719" s="27"/>
      <c r="BT719" s="27"/>
      <c r="BU719" s="27"/>
      <c r="BV719" s="27"/>
      <c r="BW719" s="27"/>
      <c r="BX719" s="27"/>
      <c r="BY719" s="27"/>
      <c r="BZ719" s="27"/>
      <c r="CA719" s="27"/>
      <c r="CB719" s="27"/>
      <c r="CC719" s="27"/>
      <c r="CD719" s="27"/>
      <c r="CE719" s="27"/>
      <c r="CF719" s="27"/>
      <c r="CG719" s="27"/>
      <c r="CH719" s="27"/>
      <c r="CI719" s="27"/>
      <c r="CJ719" s="27"/>
      <c r="CK719" s="27"/>
      <c r="CL719" s="27"/>
      <c r="CM719" s="27"/>
      <c r="CN719" s="27"/>
      <c r="CO719" s="27"/>
      <c r="CP719" s="27"/>
      <c r="CQ719" s="27"/>
      <c r="CR719" s="27"/>
      <c r="CS719" s="27"/>
      <c r="CT719" s="27"/>
      <c r="CU719" s="27"/>
      <c r="CV719" s="27"/>
    </row>
    <row r="720" spans="7:100" ht="12.75">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c r="AZ720" s="27"/>
      <c r="BA720" s="27"/>
      <c r="BB720" s="27"/>
      <c r="BC720" s="27"/>
      <c r="BD720" s="27"/>
      <c r="BE720" s="27"/>
      <c r="BF720" s="27"/>
      <c r="BG720" s="27"/>
      <c r="BH720" s="27"/>
      <c r="BI720" s="27"/>
      <c r="BJ720" s="27"/>
      <c r="BK720" s="27"/>
      <c r="BL720" s="27"/>
      <c r="BM720" s="27"/>
      <c r="BN720" s="27"/>
      <c r="BO720" s="27"/>
      <c r="BP720" s="27"/>
      <c r="BQ720" s="27"/>
      <c r="BR720" s="27"/>
      <c r="BS720" s="27"/>
      <c r="BT720" s="27"/>
      <c r="BU720" s="27"/>
      <c r="BV720" s="27"/>
      <c r="BW720" s="27"/>
      <c r="BX720" s="27"/>
      <c r="BY720" s="27"/>
      <c r="BZ720" s="27"/>
      <c r="CA720" s="27"/>
      <c r="CB720" s="27"/>
      <c r="CC720" s="27"/>
      <c r="CD720" s="27"/>
      <c r="CE720" s="27"/>
      <c r="CF720" s="27"/>
      <c r="CG720" s="27"/>
      <c r="CH720" s="27"/>
      <c r="CI720" s="27"/>
      <c r="CJ720" s="27"/>
      <c r="CK720" s="27"/>
      <c r="CL720" s="27"/>
      <c r="CM720" s="27"/>
      <c r="CN720" s="27"/>
      <c r="CO720" s="27"/>
      <c r="CP720" s="27"/>
      <c r="CQ720" s="27"/>
      <c r="CR720" s="27"/>
      <c r="CS720" s="27"/>
      <c r="CT720" s="27"/>
      <c r="CU720" s="27"/>
      <c r="CV720" s="27"/>
    </row>
    <row r="721" spans="7:100" ht="12.75">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c r="AZ721" s="27"/>
      <c r="BA721" s="27"/>
      <c r="BB721" s="27"/>
      <c r="BC721" s="27"/>
      <c r="BD721" s="27"/>
      <c r="BE721" s="27"/>
      <c r="BF721" s="27"/>
      <c r="BG721" s="27"/>
      <c r="BH721" s="27"/>
      <c r="BI721" s="27"/>
      <c r="BJ721" s="27"/>
      <c r="BK721" s="27"/>
      <c r="BL721" s="27"/>
      <c r="BM721" s="27"/>
      <c r="BN721" s="27"/>
      <c r="BO721" s="27"/>
      <c r="BP721" s="27"/>
      <c r="BQ721" s="27"/>
      <c r="BR721" s="27"/>
      <c r="BS721" s="27"/>
      <c r="BT721" s="27"/>
      <c r="BU721" s="27"/>
      <c r="BV721" s="27"/>
      <c r="BW721" s="27"/>
      <c r="BX721" s="27"/>
      <c r="BY721" s="27"/>
      <c r="BZ721" s="27"/>
      <c r="CA721" s="27"/>
      <c r="CB721" s="27"/>
      <c r="CC721" s="27"/>
      <c r="CD721" s="27"/>
      <c r="CE721" s="27"/>
      <c r="CF721" s="27"/>
      <c r="CG721" s="27"/>
      <c r="CH721" s="27"/>
      <c r="CI721" s="27"/>
      <c r="CJ721" s="27"/>
      <c r="CK721" s="27"/>
      <c r="CL721" s="27"/>
      <c r="CM721" s="27"/>
      <c r="CN721" s="27"/>
      <c r="CO721" s="27"/>
      <c r="CP721" s="27"/>
      <c r="CQ721" s="27"/>
      <c r="CR721" s="27"/>
      <c r="CS721" s="27"/>
      <c r="CT721" s="27"/>
      <c r="CU721" s="27"/>
      <c r="CV721" s="27"/>
    </row>
    <row r="722" spans="7:100" ht="12.75">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c r="AL722" s="27"/>
      <c r="AM722" s="27"/>
      <c r="AN722" s="27"/>
      <c r="AO722" s="27"/>
      <c r="AP722" s="27"/>
      <c r="AQ722" s="27"/>
      <c r="AR722" s="27"/>
      <c r="AS722" s="27"/>
      <c r="AT722" s="27"/>
      <c r="AU722" s="27"/>
      <c r="AV722" s="27"/>
      <c r="AW722" s="27"/>
      <c r="AX722" s="27"/>
      <c r="AY722" s="27"/>
      <c r="AZ722" s="27"/>
      <c r="BA722" s="27"/>
      <c r="BB722" s="27"/>
      <c r="BC722" s="27"/>
      <c r="BD722" s="27"/>
      <c r="BE722" s="27"/>
      <c r="BF722" s="27"/>
      <c r="BG722" s="27"/>
      <c r="BH722" s="27"/>
      <c r="BI722" s="27"/>
      <c r="BJ722" s="27"/>
      <c r="BK722" s="27"/>
      <c r="BL722" s="27"/>
      <c r="BM722" s="27"/>
      <c r="BN722" s="27"/>
      <c r="BO722" s="27"/>
      <c r="BP722" s="27"/>
      <c r="BQ722" s="27"/>
      <c r="BR722" s="27"/>
      <c r="BS722" s="27"/>
      <c r="BT722" s="27"/>
      <c r="BU722" s="27"/>
      <c r="BV722" s="27"/>
      <c r="BW722" s="27"/>
      <c r="BX722" s="27"/>
      <c r="BY722" s="27"/>
      <c r="BZ722" s="27"/>
      <c r="CA722" s="27"/>
      <c r="CB722" s="27"/>
      <c r="CC722" s="27"/>
      <c r="CD722" s="27"/>
      <c r="CE722" s="27"/>
      <c r="CF722" s="27"/>
      <c r="CG722" s="27"/>
      <c r="CH722" s="27"/>
      <c r="CI722" s="27"/>
      <c r="CJ722" s="27"/>
      <c r="CK722" s="27"/>
      <c r="CL722" s="27"/>
      <c r="CM722" s="27"/>
      <c r="CN722" s="27"/>
      <c r="CO722" s="27"/>
      <c r="CP722" s="27"/>
      <c r="CQ722" s="27"/>
      <c r="CR722" s="27"/>
      <c r="CS722" s="27"/>
      <c r="CT722" s="27"/>
      <c r="CU722" s="27"/>
      <c r="CV722" s="27"/>
    </row>
    <row r="723" spans="7:100" ht="12.75">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c r="AZ723" s="27"/>
      <c r="BA723" s="27"/>
      <c r="BB723" s="27"/>
      <c r="BC723" s="27"/>
      <c r="BD723" s="27"/>
      <c r="BE723" s="27"/>
      <c r="BF723" s="27"/>
      <c r="BG723" s="27"/>
      <c r="BH723" s="27"/>
      <c r="BI723" s="27"/>
      <c r="BJ723" s="27"/>
      <c r="BK723" s="27"/>
      <c r="BL723" s="27"/>
      <c r="BM723" s="27"/>
      <c r="BN723" s="27"/>
      <c r="BO723" s="27"/>
      <c r="BP723" s="27"/>
      <c r="BQ723" s="27"/>
      <c r="BR723" s="27"/>
      <c r="BS723" s="27"/>
      <c r="BT723" s="27"/>
      <c r="BU723" s="27"/>
      <c r="BV723" s="27"/>
      <c r="BW723" s="27"/>
      <c r="BX723" s="27"/>
      <c r="BY723" s="27"/>
      <c r="BZ723" s="27"/>
      <c r="CA723" s="27"/>
      <c r="CB723" s="27"/>
      <c r="CC723" s="27"/>
      <c r="CD723" s="27"/>
      <c r="CE723" s="27"/>
      <c r="CF723" s="27"/>
      <c r="CG723" s="27"/>
      <c r="CH723" s="27"/>
      <c r="CI723" s="27"/>
      <c r="CJ723" s="27"/>
      <c r="CK723" s="27"/>
      <c r="CL723" s="27"/>
      <c r="CM723" s="27"/>
      <c r="CN723" s="27"/>
      <c r="CO723" s="27"/>
      <c r="CP723" s="27"/>
      <c r="CQ723" s="27"/>
      <c r="CR723" s="27"/>
      <c r="CS723" s="27"/>
      <c r="CT723" s="27"/>
      <c r="CU723" s="27"/>
      <c r="CV723" s="27"/>
    </row>
    <row r="724" spans="7:100" ht="12.75">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c r="AZ724" s="27"/>
      <c r="BA724" s="27"/>
      <c r="BB724" s="27"/>
      <c r="BC724" s="27"/>
      <c r="BD724" s="27"/>
      <c r="BE724" s="27"/>
      <c r="BF724" s="27"/>
      <c r="BG724" s="27"/>
      <c r="BH724" s="27"/>
      <c r="BI724" s="27"/>
      <c r="BJ724" s="27"/>
      <c r="BK724" s="27"/>
      <c r="BL724" s="27"/>
      <c r="BM724" s="27"/>
      <c r="BN724" s="27"/>
      <c r="BO724" s="27"/>
      <c r="BP724" s="27"/>
      <c r="BQ724" s="27"/>
      <c r="BR724" s="27"/>
      <c r="BS724" s="27"/>
      <c r="BT724" s="27"/>
      <c r="BU724" s="27"/>
      <c r="BV724" s="27"/>
      <c r="BW724" s="27"/>
      <c r="BX724" s="27"/>
      <c r="BY724" s="27"/>
      <c r="BZ724" s="27"/>
      <c r="CA724" s="27"/>
      <c r="CB724" s="27"/>
      <c r="CC724" s="27"/>
      <c r="CD724" s="27"/>
      <c r="CE724" s="27"/>
      <c r="CF724" s="27"/>
      <c r="CG724" s="27"/>
      <c r="CH724" s="27"/>
      <c r="CI724" s="27"/>
      <c r="CJ724" s="27"/>
      <c r="CK724" s="27"/>
      <c r="CL724" s="27"/>
      <c r="CM724" s="27"/>
      <c r="CN724" s="27"/>
      <c r="CO724" s="27"/>
      <c r="CP724" s="27"/>
      <c r="CQ724" s="27"/>
      <c r="CR724" s="27"/>
      <c r="CS724" s="27"/>
      <c r="CT724" s="27"/>
      <c r="CU724" s="27"/>
      <c r="CV724" s="27"/>
    </row>
    <row r="725" spans="7:100" ht="12.75">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c r="AZ725" s="27"/>
      <c r="BA725" s="27"/>
      <c r="BB725" s="27"/>
      <c r="BC725" s="27"/>
      <c r="BD725" s="27"/>
      <c r="BE725" s="27"/>
      <c r="BF725" s="27"/>
      <c r="BG725" s="27"/>
      <c r="BH725" s="27"/>
      <c r="BI725" s="27"/>
      <c r="BJ725" s="27"/>
      <c r="BK725" s="27"/>
      <c r="BL725" s="27"/>
      <c r="BM725" s="27"/>
      <c r="BN725" s="27"/>
      <c r="BO725" s="27"/>
      <c r="BP725" s="27"/>
      <c r="BQ725" s="27"/>
      <c r="BR725" s="27"/>
      <c r="BS725" s="27"/>
      <c r="BT725" s="27"/>
      <c r="BU725" s="27"/>
      <c r="BV725" s="27"/>
      <c r="BW725" s="27"/>
      <c r="BX725" s="27"/>
      <c r="BY725" s="27"/>
      <c r="BZ725" s="27"/>
      <c r="CA725" s="27"/>
      <c r="CB725" s="27"/>
      <c r="CC725" s="27"/>
      <c r="CD725" s="27"/>
      <c r="CE725" s="27"/>
      <c r="CF725" s="27"/>
      <c r="CG725" s="27"/>
      <c r="CH725" s="27"/>
      <c r="CI725" s="27"/>
      <c r="CJ725" s="27"/>
      <c r="CK725" s="27"/>
      <c r="CL725" s="27"/>
      <c r="CM725" s="27"/>
      <c r="CN725" s="27"/>
      <c r="CO725" s="27"/>
      <c r="CP725" s="27"/>
      <c r="CQ725" s="27"/>
      <c r="CR725" s="27"/>
      <c r="CS725" s="27"/>
      <c r="CT725" s="27"/>
      <c r="CU725" s="27"/>
      <c r="CV725" s="27"/>
    </row>
    <row r="726" spans="7:100" ht="12.75">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c r="AZ726" s="27"/>
      <c r="BA726" s="27"/>
      <c r="BB726" s="27"/>
      <c r="BC726" s="27"/>
      <c r="BD726" s="27"/>
      <c r="BE726" s="27"/>
      <c r="BF726" s="27"/>
      <c r="BG726" s="27"/>
      <c r="BH726" s="27"/>
      <c r="BI726" s="27"/>
      <c r="BJ726" s="27"/>
      <c r="BK726" s="27"/>
      <c r="BL726" s="27"/>
      <c r="BM726" s="27"/>
      <c r="BN726" s="27"/>
      <c r="BO726" s="27"/>
      <c r="BP726" s="27"/>
      <c r="BQ726" s="27"/>
      <c r="BR726" s="27"/>
      <c r="BS726" s="27"/>
      <c r="BT726" s="27"/>
      <c r="BU726" s="27"/>
      <c r="BV726" s="27"/>
      <c r="BW726" s="27"/>
      <c r="BX726" s="27"/>
      <c r="BY726" s="27"/>
      <c r="BZ726" s="27"/>
      <c r="CA726" s="27"/>
      <c r="CB726" s="27"/>
      <c r="CC726" s="27"/>
      <c r="CD726" s="27"/>
      <c r="CE726" s="27"/>
      <c r="CF726" s="27"/>
      <c r="CG726" s="27"/>
      <c r="CH726" s="27"/>
      <c r="CI726" s="27"/>
      <c r="CJ726" s="27"/>
      <c r="CK726" s="27"/>
      <c r="CL726" s="27"/>
      <c r="CM726" s="27"/>
      <c r="CN726" s="27"/>
      <c r="CO726" s="27"/>
      <c r="CP726" s="27"/>
      <c r="CQ726" s="27"/>
      <c r="CR726" s="27"/>
      <c r="CS726" s="27"/>
      <c r="CT726" s="27"/>
      <c r="CU726" s="27"/>
      <c r="CV726" s="27"/>
    </row>
    <row r="727" spans="7:100" ht="12.75">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c r="AZ727" s="27"/>
      <c r="BA727" s="27"/>
      <c r="BB727" s="27"/>
      <c r="BC727" s="27"/>
      <c r="BD727" s="27"/>
      <c r="BE727" s="27"/>
      <c r="BF727" s="27"/>
      <c r="BG727" s="27"/>
      <c r="BH727" s="27"/>
      <c r="BI727" s="27"/>
      <c r="BJ727" s="27"/>
      <c r="BK727" s="27"/>
      <c r="BL727" s="27"/>
      <c r="BM727" s="27"/>
      <c r="BN727" s="27"/>
      <c r="BO727" s="27"/>
      <c r="BP727" s="27"/>
      <c r="BQ727" s="27"/>
      <c r="BR727" s="27"/>
      <c r="BS727" s="27"/>
      <c r="BT727" s="27"/>
      <c r="BU727" s="27"/>
      <c r="BV727" s="27"/>
      <c r="BW727" s="27"/>
      <c r="BX727" s="27"/>
      <c r="BY727" s="27"/>
      <c r="BZ727" s="27"/>
      <c r="CA727" s="27"/>
      <c r="CB727" s="27"/>
      <c r="CC727" s="27"/>
      <c r="CD727" s="27"/>
      <c r="CE727" s="27"/>
      <c r="CF727" s="27"/>
      <c r="CG727" s="27"/>
      <c r="CH727" s="27"/>
      <c r="CI727" s="27"/>
      <c r="CJ727" s="27"/>
      <c r="CK727" s="27"/>
      <c r="CL727" s="27"/>
      <c r="CM727" s="27"/>
      <c r="CN727" s="27"/>
      <c r="CO727" s="27"/>
      <c r="CP727" s="27"/>
      <c r="CQ727" s="27"/>
      <c r="CR727" s="27"/>
      <c r="CS727" s="27"/>
      <c r="CT727" s="27"/>
      <c r="CU727" s="27"/>
      <c r="CV727" s="27"/>
    </row>
    <row r="728" spans="7:100" ht="12.75">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c r="AZ728" s="27"/>
      <c r="BA728" s="27"/>
      <c r="BB728" s="27"/>
      <c r="BC728" s="27"/>
      <c r="BD728" s="27"/>
      <c r="BE728" s="27"/>
      <c r="BF728" s="27"/>
      <c r="BG728" s="27"/>
      <c r="BH728" s="27"/>
      <c r="BI728" s="27"/>
      <c r="BJ728" s="27"/>
      <c r="BK728" s="27"/>
      <c r="BL728" s="27"/>
      <c r="BM728" s="27"/>
      <c r="BN728" s="27"/>
      <c r="BO728" s="27"/>
      <c r="BP728" s="27"/>
      <c r="BQ728" s="27"/>
      <c r="BR728" s="27"/>
      <c r="BS728" s="27"/>
      <c r="BT728" s="27"/>
      <c r="BU728" s="27"/>
      <c r="BV728" s="27"/>
      <c r="BW728" s="27"/>
      <c r="BX728" s="27"/>
      <c r="BY728" s="27"/>
      <c r="BZ728" s="27"/>
      <c r="CA728" s="27"/>
      <c r="CB728" s="27"/>
      <c r="CC728" s="27"/>
      <c r="CD728" s="27"/>
      <c r="CE728" s="27"/>
      <c r="CF728" s="27"/>
      <c r="CG728" s="27"/>
      <c r="CH728" s="27"/>
      <c r="CI728" s="27"/>
      <c r="CJ728" s="27"/>
      <c r="CK728" s="27"/>
      <c r="CL728" s="27"/>
      <c r="CM728" s="27"/>
      <c r="CN728" s="27"/>
      <c r="CO728" s="27"/>
      <c r="CP728" s="27"/>
      <c r="CQ728" s="27"/>
      <c r="CR728" s="27"/>
      <c r="CS728" s="27"/>
      <c r="CT728" s="27"/>
      <c r="CU728" s="27"/>
      <c r="CV728" s="27"/>
    </row>
    <row r="729" spans="7:100" ht="12.75">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c r="AL729" s="27"/>
      <c r="AM729" s="27"/>
      <c r="AN729" s="27"/>
      <c r="AO729" s="27"/>
      <c r="AP729" s="27"/>
      <c r="AQ729" s="27"/>
      <c r="AR729" s="27"/>
      <c r="AS729" s="27"/>
      <c r="AT729" s="27"/>
      <c r="AU729" s="27"/>
      <c r="AV729" s="27"/>
      <c r="AW729" s="27"/>
      <c r="AX729" s="27"/>
      <c r="AY729" s="27"/>
      <c r="AZ729" s="27"/>
      <c r="BA729" s="27"/>
      <c r="BB729" s="27"/>
      <c r="BC729" s="27"/>
      <c r="BD729" s="27"/>
      <c r="BE729" s="27"/>
      <c r="BF729" s="27"/>
      <c r="BG729" s="27"/>
      <c r="BH729" s="27"/>
      <c r="BI729" s="27"/>
      <c r="BJ729" s="27"/>
      <c r="BK729" s="27"/>
      <c r="BL729" s="27"/>
      <c r="BM729" s="27"/>
      <c r="BN729" s="27"/>
      <c r="BO729" s="27"/>
      <c r="BP729" s="27"/>
      <c r="BQ729" s="27"/>
      <c r="BR729" s="27"/>
      <c r="BS729" s="27"/>
      <c r="BT729" s="27"/>
      <c r="BU729" s="27"/>
      <c r="BV729" s="27"/>
      <c r="BW729" s="27"/>
      <c r="BX729" s="27"/>
      <c r="BY729" s="27"/>
      <c r="BZ729" s="27"/>
      <c r="CA729" s="27"/>
      <c r="CB729" s="27"/>
      <c r="CC729" s="27"/>
      <c r="CD729" s="27"/>
      <c r="CE729" s="27"/>
      <c r="CF729" s="27"/>
      <c r="CG729" s="27"/>
      <c r="CH729" s="27"/>
      <c r="CI729" s="27"/>
      <c r="CJ729" s="27"/>
      <c r="CK729" s="27"/>
      <c r="CL729" s="27"/>
      <c r="CM729" s="27"/>
      <c r="CN729" s="27"/>
      <c r="CO729" s="27"/>
      <c r="CP729" s="27"/>
      <c r="CQ729" s="27"/>
      <c r="CR729" s="27"/>
      <c r="CS729" s="27"/>
      <c r="CT729" s="27"/>
      <c r="CU729" s="27"/>
      <c r="CV729" s="27"/>
    </row>
    <row r="730" spans="7:100" ht="12.75">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c r="AM730" s="27"/>
      <c r="AN730" s="27"/>
      <c r="AO730" s="27"/>
      <c r="AP730" s="27"/>
      <c r="AQ730" s="27"/>
      <c r="AR730" s="27"/>
      <c r="AS730" s="27"/>
      <c r="AT730" s="27"/>
      <c r="AU730" s="27"/>
      <c r="AV730" s="27"/>
      <c r="AW730" s="27"/>
      <c r="AX730" s="27"/>
      <c r="AY730" s="27"/>
      <c r="AZ730" s="27"/>
      <c r="BA730" s="27"/>
      <c r="BB730" s="27"/>
      <c r="BC730" s="27"/>
      <c r="BD730" s="27"/>
      <c r="BE730" s="27"/>
      <c r="BF730" s="27"/>
      <c r="BG730" s="27"/>
      <c r="BH730" s="27"/>
      <c r="BI730" s="27"/>
      <c r="BJ730" s="27"/>
      <c r="BK730" s="27"/>
      <c r="BL730" s="27"/>
      <c r="BM730" s="27"/>
      <c r="BN730" s="27"/>
      <c r="BO730" s="27"/>
      <c r="BP730" s="27"/>
      <c r="BQ730" s="27"/>
      <c r="BR730" s="27"/>
      <c r="BS730" s="27"/>
      <c r="BT730" s="27"/>
      <c r="BU730" s="27"/>
      <c r="BV730" s="27"/>
      <c r="BW730" s="27"/>
      <c r="BX730" s="27"/>
      <c r="BY730" s="27"/>
      <c r="BZ730" s="27"/>
      <c r="CA730" s="27"/>
      <c r="CB730" s="27"/>
      <c r="CC730" s="27"/>
      <c r="CD730" s="27"/>
      <c r="CE730" s="27"/>
      <c r="CF730" s="27"/>
      <c r="CG730" s="27"/>
      <c r="CH730" s="27"/>
      <c r="CI730" s="27"/>
      <c r="CJ730" s="27"/>
      <c r="CK730" s="27"/>
      <c r="CL730" s="27"/>
      <c r="CM730" s="27"/>
      <c r="CN730" s="27"/>
      <c r="CO730" s="27"/>
      <c r="CP730" s="27"/>
      <c r="CQ730" s="27"/>
      <c r="CR730" s="27"/>
      <c r="CS730" s="27"/>
      <c r="CT730" s="27"/>
      <c r="CU730" s="27"/>
      <c r="CV730" s="27"/>
    </row>
    <row r="731" spans="7:100" ht="12.75">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c r="BA731" s="27"/>
      <c r="BB731" s="27"/>
      <c r="BC731" s="27"/>
      <c r="BD731" s="27"/>
      <c r="BE731" s="27"/>
      <c r="BF731" s="27"/>
      <c r="BG731" s="27"/>
      <c r="BH731" s="27"/>
      <c r="BI731" s="27"/>
      <c r="BJ731" s="27"/>
      <c r="BK731" s="27"/>
      <c r="BL731" s="27"/>
      <c r="BM731" s="27"/>
      <c r="BN731" s="27"/>
      <c r="BO731" s="27"/>
      <c r="BP731" s="27"/>
      <c r="BQ731" s="27"/>
      <c r="BR731" s="27"/>
      <c r="BS731" s="27"/>
      <c r="BT731" s="27"/>
      <c r="BU731" s="27"/>
      <c r="BV731" s="27"/>
      <c r="BW731" s="27"/>
      <c r="BX731" s="27"/>
      <c r="BY731" s="27"/>
      <c r="BZ731" s="27"/>
      <c r="CA731" s="27"/>
      <c r="CB731" s="27"/>
      <c r="CC731" s="27"/>
      <c r="CD731" s="27"/>
      <c r="CE731" s="27"/>
      <c r="CF731" s="27"/>
      <c r="CG731" s="27"/>
      <c r="CH731" s="27"/>
      <c r="CI731" s="27"/>
      <c r="CJ731" s="27"/>
      <c r="CK731" s="27"/>
      <c r="CL731" s="27"/>
      <c r="CM731" s="27"/>
      <c r="CN731" s="27"/>
      <c r="CO731" s="27"/>
      <c r="CP731" s="27"/>
      <c r="CQ731" s="27"/>
      <c r="CR731" s="27"/>
      <c r="CS731" s="27"/>
      <c r="CT731" s="27"/>
      <c r="CU731" s="27"/>
      <c r="CV731" s="27"/>
    </row>
    <row r="732" spans="7:100" ht="12.75">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c r="BA732" s="27"/>
      <c r="BB732" s="27"/>
      <c r="BC732" s="27"/>
      <c r="BD732" s="27"/>
      <c r="BE732" s="27"/>
      <c r="BF732" s="27"/>
      <c r="BG732" s="27"/>
      <c r="BH732" s="27"/>
      <c r="BI732" s="27"/>
      <c r="BJ732" s="27"/>
      <c r="BK732" s="27"/>
      <c r="BL732" s="27"/>
      <c r="BM732" s="27"/>
      <c r="BN732" s="27"/>
      <c r="BO732" s="27"/>
      <c r="BP732" s="27"/>
      <c r="BQ732" s="27"/>
      <c r="BR732" s="27"/>
      <c r="BS732" s="27"/>
      <c r="BT732" s="27"/>
      <c r="BU732" s="27"/>
      <c r="BV732" s="27"/>
      <c r="BW732" s="27"/>
      <c r="BX732" s="27"/>
      <c r="BY732" s="27"/>
      <c r="BZ732" s="27"/>
      <c r="CA732" s="27"/>
      <c r="CB732" s="27"/>
      <c r="CC732" s="27"/>
      <c r="CD732" s="27"/>
      <c r="CE732" s="27"/>
      <c r="CF732" s="27"/>
      <c r="CG732" s="27"/>
      <c r="CH732" s="27"/>
      <c r="CI732" s="27"/>
      <c r="CJ732" s="27"/>
      <c r="CK732" s="27"/>
      <c r="CL732" s="27"/>
      <c r="CM732" s="27"/>
      <c r="CN732" s="27"/>
      <c r="CO732" s="27"/>
      <c r="CP732" s="27"/>
      <c r="CQ732" s="27"/>
      <c r="CR732" s="27"/>
      <c r="CS732" s="27"/>
      <c r="CT732" s="27"/>
      <c r="CU732" s="27"/>
      <c r="CV732" s="27"/>
    </row>
    <row r="733" spans="7:100" ht="12.75">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c r="BA733" s="27"/>
      <c r="BB733" s="27"/>
      <c r="BC733" s="27"/>
      <c r="BD733" s="27"/>
      <c r="BE733" s="27"/>
      <c r="BF733" s="27"/>
      <c r="BG733" s="27"/>
      <c r="BH733" s="27"/>
      <c r="BI733" s="27"/>
      <c r="BJ733" s="27"/>
      <c r="BK733" s="27"/>
      <c r="BL733" s="27"/>
      <c r="BM733" s="27"/>
      <c r="BN733" s="27"/>
      <c r="BO733" s="27"/>
      <c r="BP733" s="27"/>
      <c r="BQ733" s="27"/>
      <c r="BR733" s="27"/>
      <c r="BS733" s="27"/>
      <c r="BT733" s="27"/>
      <c r="BU733" s="27"/>
      <c r="BV733" s="27"/>
      <c r="BW733" s="27"/>
      <c r="BX733" s="27"/>
      <c r="BY733" s="27"/>
      <c r="BZ733" s="27"/>
      <c r="CA733" s="27"/>
      <c r="CB733" s="27"/>
      <c r="CC733" s="27"/>
      <c r="CD733" s="27"/>
      <c r="CE733" s="27"/>
      <c r="CF733" s="27"/>
      <c r="CG733" s="27"/>
      <c r="CH733" s="27"/>
      <c r="CI733" s="27"/>
      <c r="CJ733" s="27"/>
      <c r="CK733" s="27"/>
      <c r="CL733" s="27"/>
      <c r="CM733" s="27"/>
      <c r="CN733" s="27"/>
      <c r="CO733" s="27"/>
      <c r="CP733" s="27"/>
      <c r="CQ733" s="27"/>
      <c r="CR733" s="27"/>
      <c r="CS733" s="27"/>
      <c r="CT733" s="27"/>
      <c r="CU733" s="27"/>
      <c r="CV733" s="27"/>
    </row>
    <row r="734" spans="7:100" ht="12.75">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c r="BA734" s="27"/>
      <c r="BB734" s="27"/>
      <c r="BC734" s="27"/>
      <c r="BD734" s="27"/>
      <c r="BE734" s="27"/>
      <c r="BF734" s="27"/>
      <c r="BG734" s="27"/>
      <c r="BH734" s="27"/>
      <c r="BI734" s="27"/>
      <c r="BJ734" s="27"/>
      <c r="BK734" s="27"/>
      <c r="BL734" s="27"/>
      <c r="BM734" s="27"/>
      <c r="BN734" s="27"/>
      <c r="BO734" s="27"/>
      <c r="BP734" s="27"/>
      <c r="BQ734" s="27"/>
      <c r="BR734" s="27"/>
      <c r="BS734" s="27"/>
      <c r="BT734" s="27"/>
      <c r="BU734" s="27"/>
      <c r="BV734" s="27"/>
      <c r="BW734" s="27"/>
      <c r="BX734" s="27"/>
      <c r="BY734" s="27"/>
      <c r="BZ734" s="27"/>
      <c r="CA734" s="27"/>
      <c r="CB734" s="27"/>
      <c r="CC734" s="27"/>
      <c r="CD734" s="27"/>
      <c r="CE734" s="27"/>
      <c r="CF734" s="27"/>
      <c r="CG734" s="27"/>
      <c r="CH734" s="27"/>
      <c r="CI734" s="27"/>
      <c r="CJ734" s="27"/>
      <c r="CK734" s="27"/>
      <c r="CL734" s="27"/>
      <c r="CM734" s="27"/>
      <c r="CN734" s="27"/>
      <c r="CO734" s="27"/>
      <c r="CP734" s="27"/>
      <c r="CQ734" s="27"/>
      <c r="CR734" s="27"/>
      <c r="CS734" s="27"/>
      <c r="CT734" s="27"/>
      <c r="CU734" s="27"/>
      <c r="CV734" s="27"/>
    </row>
    <row r="735" spans="7:100" ht="12.75">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c r="BA735" s="27"/>
      <c r="BB735" s="27"/>
      <c r="BC735" s="27"/>
      <c r="BD735" s="27"/>
      <c r="BE735" s="27"/>
      <c r="BF735" s="27"/>
      <c r="BG735" s="27"/>
      <c r="BH735" s="27"/>
      <c r="BI735" s="27"/>
      <c r="BJ735" s="27"/>
      <c r="BK735" s="27"/>
      <c r="BL735" s="27"/>
      <c r="BM735" s="27"/>
      <c r="BN735" s="27"/>
      <c r="BO735" s="27"/>
      <c r="BP735" s="27"/>
      <c r="BQ735" s="27"/>
      <c r="BR735" s="27"/>
      <c r="BS735" s="27"/>
      <c r="BT735" s="27"/>
      <c r="BU735" s="27"/>
      <c r="BV735" s="27"/>
      <c r="BW735" s="27"/>
      <c r="BX735" s="27"/>
      <c r="BY735" s="27"/>
      <c r="BZ735" s="27"/>
      <c r="CA735" s="27"/>
      <c r="CB735" s="27"/>
      <c r="CC735" s="27"/>
      <c r="CD735" s="27"/>
      <c r="CE735" s="27"/>
      <c r="CF735" s="27"/>
      <c r="CG735" s="27"/>
      <c r="CH735" s="27"/>
      <c r="CI735" s="27"/>
      <c r="CJ735" s="27"/>
      <c r="CK735" s="27"/>
      <c r="CL735" s="27"/>
      <c r="CM735" s="27"/>
      <c r="CN735" s="27"/>
      <c r="CO735" s="27"/>
      <c r="CP735" s="27"/>
      <c r="CQ735" s="27"/>
      <c r="CR735" s="27"/>
      <c r="CS735" s="27"/>
      <c r="CT735" s="27"/>
      <c r="CU735" s="27"/>
      <c r="CV735" s="27"/>
    </row>
    <row r="736" spans="7:100" ht="12.75">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c r="BA736" s="27"/>
      <c r="BB736" s="27"/>
      <c r="BC736" s="27"/>
      <c r="BD736" s="27"/>
      <c r="BE736" s="27"/>
      <c r="BF736" s="27"/>
      <c r="BG736" s="27"/>
      <c r="BH736" s="27"/>
      <c r="BI736" s="27"/>
      <c r="BJ736" s="27"/>
      <c r="BK736" s="27"/>
      <c r="BL736" s="27"/>
      <c r="BM736" s="27"/>
      <c r="BN736" s="27"/>
      <c r="BO736" s="27"/>
      <c r="BP736" s="27"/>
      <c r="BQ736" s="27"/>
      <c r="BR736" s="27"/>
      <c r="BS736" s="27"/>
      <c r="BT736" s="27"/>
      <c r="BU736" s="27"/>
      <c r="BV736" s="27"/>
      <c r="BW736" s="27"/>
      <c r="BX736" s="27"/>
      <c r="BY736" s="27"/>
      <c r="BZ736" s="27"/>
      <c r="CA736" s="27"/>
      <c r="CB736" s="27"/>
      <c r="CC736" s="27"/>
      <c r="CD736" s="27"/>
      <c r="CE736" s="27"/>
      <c r="CF736" s="27"/>
      <c r="CG736" s="27"/>
      <c r="CH736" s="27"/>
      <c r="CI736" s="27"/>
      <c r="CJ736" s="27"/>
      <c r="CK736" s="27"/>
      <c r="CL736" s="27"/>
      <c r="CM736" s="27"/>
      <c r="CN736" s="27"/>
      <c r="CO736" s="27"/>
      <c r="CP736" s="27"/>
      <c r="CQ736" s="27"/>
      <c r="CR736" s="27"/>
      <c r="CS736" s="27"/>
      <c r="CT736" s="27"/>
      <c r="CU736" s="27"/>
      <c r="CV736" s="27"/>
    </row>
    <row r="737" spans="7:100" ht="12.75">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c r="AL737" s="27"/>
      <c r="AM737" s="27"/>
      <c r="AN737" s="27"/>
      <c r="AO737" s="27"/>
      <c r="AP737" s="27"/>
      <c r="AQ737" s="27"/>
      <c r="AR737" s="27"/>
      <c r="AS737" s="27"/>
      <c r="AT737" s="27"/>
      <c r="AU737" s="27"/>
      <c r="AV737" s="27"/>
      <c r="AW737" s="27"/>
      <c r="AX737" s="27"/>
      <c r="AY737" s="27"/>
      <c r="AZ737" s="27"/>
      <c r="BA737" s="27"/>
      <c r="BB737" s="27"/>
      <c r="BC737" s="27"/>
      <c r="BD737" s="27"/>
      <c r="BE737" s="27"/>
      <c r="BF737" s="27"/>
      <c r="BG737" s="27"/>
      <c r="BH737" s="27"/>
      <c r="BI737" s="27"/>
      <c r="BJ737" s="27"/>
      <c r="BK737" s="27"/>
      <c r="BL737" s="27"/>
      <c r="BM737" s="27"/>
      <c r="BN737" s="27"/>
      <c r="BO737" s="27"/>
      <c r="BP737" s="27"/>
      <c r="BQ737" s="27"/>
      <c r="BR737" s="27"/>
      <c r="BS737" s="27"/>
      <c r="BT737" s="27"/>
      <c r="BU737" s="27"/>
      <c r="BV737" s="27"/>
      <c r="BW737" s="27"/>
      <c r="BX737" s="27"/>
      <c r="BY737" s="27"/>
      <c r="BZ737" s="27"/>
      <c r="CA737" s="27"/>
      <c r="CB737" s="27"/>
      <c r="CC737" s="27"/>
      <c r="CD737" s="27"/>
      <c r="CE737" s="27"/>
      <c r="CF737" s="27"/>
      <c r="CG737" s="27"/>
      <c r="CH737" s="27"/>
      <c r="CI737" s="27"/>
      <c r="CJ737" s="27"/>
      <c r="CK737" s="27"/>
      <c r="CL737" s="27"/>
      <c r="CM737" s="27"/>
      <c r="CN737" s="27"/>
      <c r="CO737" s="27"/>
      <c r="CP737" s="27"/>
      <c r="CQ737" s="27"/>
      <c r="CR737" s="27"/>
      <c r="CS737" s="27"/>
      <c r="CT737" s="27"/>
      <c r="CU737" s="27"/>
      <c r="CV737" s="27"/>
    </row>
    <row r="738" spans="7:100" ht="12.75">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c r="BA738" s="27"/>
      <c r="BB738" s="27"/>
      <c r="BC738" s="27"/>
      <c r="BD738" s="27"/>
      <c r="BE738" s="27"/>
      <c r="BF738" s="27"/>
      <c r="BG738" s="27"/>
      <c r="BH738" s="27"/>
      <c r="BI738" s="27"/>
      <c r="BJ738" s="27"/>
      <c r="BK738" s="27"/>
      <c r="BL738" s="27"/>
      <c r="BM738" s="27"/>
      <c r="BN738" s="27"/>
      <c r="BO738" s="27"/>
      <c r="BP738" s="27"/>
      <c r="BQ738" s="27"/>
      <c r="BR738" s="27"/>
      <c r="BS738" s="27"/>
      <c r="BT738" s="27"/>
      <c r="BU738" s="27"/>
      <c r="BV738" s="27"/>
      <c r="BW738" s="27"/>
      <c r="BX738" s="27"/>
      <c r="BY738" s="27"/>
      <c r="BZ738" s="27"/>
      <c r="CA738" s="27"/>
      <c r="CB738" s="27"/>
      <c r="CC738" s="27"/>
      <c r="CD738" s="27"/>
      <c r="CE738" s="27"/>
      <c r="CF738" s="27"/>
      <c r="CG738" s="27"/>
      <c r="CH738" s="27"/>
      <c r="CI738" s="27"/>
      <c r="CJ738" s="27"/>
      <c r="CK738" s="27"/>
      <c r="CL738" s="27"/>
      <c r="CM738" s="27"/>
      <c r="CN738" s="27"/>
      <c r="CO738" s="27"/>
      <c r="CP738" s="27"/>
      <c r="CQ738" s="27"/>
      <c r="CR738" s="27"/>
      <c r="CS738" s="27"/>
      <c r="CT738" s="27"/>
      <c r="CU738" s="27"/>
      <c r="CV738" s="27"/>
    </row>
    <row r="739" spans="7:100" ht="12.75">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c r="BA739" s="27"/>
      <c r="BB739" s="27"/>
      <c r="BC739" s="27"/>
      <c r="BD739" s="27"/>
      <c r="BE739" s="27"/>
      <c r="BF739" s="27"/>
      <c r="BG739" s="27"/>
      <c r="BH739" s="27"/>
      <c r="BI739" s="27"/>
      <c r="BJ739" s="27"/>
      <c r="BK739" s="27"/>
      <c r="BL739" s="27"/>
      <c r="BM739" s="27"/>
      <c r="BN739" s="27"/>
      <c r="BO739" s="27"/>
      <c r="BP739" s="27"/>
      <c r="BQ739" s="27"/>
      <c r="BR739" s="27"/>
      <c r="BS739" s="27"/>
      <c r="BT739" s="27"/>
      <c r="BU739" s="27"/>
      <c r="BV739" s="27"/>
      <c r="BW739" s="27"/>
      <c r="BX739" s="27"/>
      <c r="BY739" s="27"/>
      <c r="BZ739" s="27"/>
      <c r="CA739" s="27"/>
      <c r="CB739" s="27"/>
      <c r="CC739" s="27"/>
      <c r="CD739" s="27"/>
      <c r="CE739" s="27"/>
      <c r="CF739" s="27"/>
      <c r="CG739" s="27"/>
      <c r="CH739" s="27"/>
      <c r="CI739" s="27"/>
      <c r="CJ739" s="27"/>
      <c r="CK739" s="27"/>
      <c r="CL739" s="27"/>
      <c r="CM739" s="27"/>
      <c r="CN739" s="27"/>
      <c r="CO739" s="27"/>
      <c r="CP739" s="27"/>
      <c r="CQ739" s="27"/>
      <c r="CR739" s="27"/>
      <c r="CS739" s="27"/>
      <c r="CT739" s="27"/>
      <c r="CU739" s="27"/>
      <c r="CV739" s="27"/>
    </row>
    <row r="740" spans="7:100" ht="12.75">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c r="BA740" s="27"/>
      <c r="BB740" s="27"/>
      <c r="BC740" s="27"/>
      <c r="BD740" s="27"/>
      <c r="BE740" s="27"/>
      <c r="BF740" s="27"/>
      <c r="BG740" s="27"/>
      <c r="BH740" s="27"/>
      <c r="BI740" s="27"/>
      <c r="BJ740" s="27"/>
      <c r="BK740" s="27"/>
      <c r="BL740" s="27"/>
      <c r="BM740" s="27"/>
      <c r="BN740" s="27"/>
      <c r="BO740" s="27"/>
      <c r="BP740" s="27"/>
      <c r="BQ740" s="27"/>
      <c r="BR740" s="27"/>
      <c r="BS740" s="27"/>
      <c r="BT740" s="27"/>
      <c r="BU740" s="27"/>
      <c r="BV740" s="27"/>
      <c r="BW740" s="27"/>
      <c r="BX740" s="27"/>
      <c r="BY740" s="27"/>
      <c r="BZ740" s="27"/>
      <c r="CA740" s="27"/>
      <c r="CB740" s="27"/>
      <c r="CC740" s="27"/>
      <c r="CD740" s="27"/>
      <c r="CE740" s="27"/>
      <c r="CF740" s="27"/>
      <c r="CG740" s="27"/>
      <c r="CH740" s="27"/>
      <c r="CI740" s="27"/>
      <c r="CJ740" s="27"/>
      <c r="CK740" s="27"/>
      <c r="CL740" s="27"/>
      <c r="CM740" s="27"/>
      <c r="CN740" s="27"/>
      <c r="CO740" s="27"/>
      <c r="CP740" s="27"/>
      <c r="CQ740" s="27"/>
      <c r="CR740" s="27"/>
      <c r="CS740" s="27"/>
      <c r="CT740" s="27"/>
      <c r="CU740" s="27"/>
      <c r="CV740" s="27"/>
    </row>
    <row r="741" spans="7:100" ht="12.75">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c r="BA741" s="27"/>
      <c r="BB741" s="27"/>
      <c r="BC741" s="27"/>
      <c r="BD741" s="27"/>
      <c r="BE741" s="27"/>
      <c r="BF741" s="27"/>
      <c r="BG741" s="27"/>
      <c r="BH741" s="27"/>
      <c r="BI741" s="27"/>
      <c r="BJ741" s="27"/>
      <c r="BK741" s="27"/>
      <c r="BL741" s="27"/>
      <c r="BM741" s="27"/>
      <c r="BN741" s="27"/>
      <c r="BO741" s="27"/>
      <c r="BP741" s="27"/>
      <c r="BQ741" s="27"/>
      <c r="BR741" s="27"/>
      <c r="BS741" s="27"/>
      <c r="BT741" s="27"/>
      <c r="BU741" s="27"/>
      <c r="BV741" s="27"/>
      <c r="BW741" s="27"/>
      <c r="BX741" s="27"/>
      <c r="BY741" s="27"/>
      <c r="BZ741" s="27"/>
      <c r="CA741" s="27"/>
      <c r="CB741" s="27"/>
      <c r="CC741" s="27"/>
      <c r="CD741" s="27"/>
      <c r="CE741" s="27"/>
      <c r="CF741" s="27"/>
      <c r="CG741" s="27"/>
      <c r="CH741" s="27"/>
      <c r="CI741" s="27"/>
      <c r="CJ741" s="27"/>
      <c r="CK741" s="27"/>
      <c r="CL741" s="27"/>
      <c r="CM741" s="27"/>
      <c r="CN741" s="27"/>
      <c r="CO741" s="27"/>
      <c r="CP741" s="27"/>
      <c r="CQ741" s="27"/>
      <c r="CR741" s="27"/>
      <c r="CS741" s="27"/>
      <c r="CT741" s="27"/>
      <c r="CU741" s="27"/>
      <c r="CV741" s="27"/>
    </row>
    <row r="742" spans="7:100" ht="12.75">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c r="BA742" s="27"/>
      <c r="BB742" s="27"/>
      <c r="BC742" s="27"/>
      <c r="BD742" s="27"/>
      <c r="BE742" s="27"/>
      <c r="BF742" s="27"/>
      <c r="BG742" s="27"/>
      <c r="BH742" s="27"/>
      <c r="BI742" s="27"/>
      <c r="BJ742" s="27"/>
      <c r="BK742" s="27"/>
      <c r="BL742" s="27"/>
      <c r="BM742" s="27"/>
      <c r="BN742" s="27"/>
      <c r="BO742" s="27"/>
      <c r="BP742" s="27"/>
      <c r="BQ742" s="27"/>
      <c r="BR742" s="27"/>
      <c r="BS742" s="27"/>
      <c r="BT742" s="27"/>
      <c r="BU742" s="27"/>
      <c r="BV742" s="27"/>
      <c r="BW742" s="27"/>
      <c r="BX742" s="27"/>
      <c r="BY742" s="27"/>
      <c r="BZ742" s="27"/>
      <c r="CA742" s="27"/>
      <c r="CB742" s="27"/>
      <c r="CC742" s="27"/>
      <c r="CD742" s="27"/>
      <c r="CE742" s="27"/>
      <c r="CF742" s="27"/>
      <c r="CG742" s="27"/>
      <c r="CH742" s="27"/>
      <c r="CI742" s="27"/>
      <c r="CJ742" s="27"/>
      <c r="CK742" s="27"/>
      <c r="CL742" s="27"/>
      <c r="CM742" s="27"/>
      <c r="CN742" s="27"/>
      <c r="CO742" s="27"/>
      <c r="CP742" s="27"/>
      <c r="CQ742" s="27"/>
      <c r="CR742" s="27"/>
      <c r="CS742" s="27"/>
      <c r="CT742" s="27"/>
      <c r="CU742" s="27"/>
      <c r="CV742" s="27"/>
    </row>
    <row r="743" spans="7:100" ht="12.75">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c r="BA743" s="27"/>
      <c r="BB743" s="27"/>
      <c r="BC743" s="27"/>
      <c r="BD743" s="27"/>
      <c r="BE743" s="27"/>
      <c r="BF743" s="27"/>
      <c r="BG743" s="27"/>
      <c r="BH743" s="27"/>
      <c r="BI743" s="27"/>
      <c r="BJ743" s="27"/>
      <c r="BK743" s="27"/>
      <c r="BL743" s="27"/>
      <c r="BM743" s="27"/>
      <c r="BN743" s="27"/>
      <c r="BO743" s="27"/>
      <c r="BP743" s="27"/>
      <c r="BQ743" s="27"/>
      <c r="BR743" s="27"/>
      <c r="BS743" s="27"/>
      <c r="BT743" s="27"/>
      <c r="BU743" s="27"/>
      <c r="BV743" s="27"/>
      <c r="BW743" s="27"/>
      <c r="BX743" s="27"/>
      <c r="BY743" s="27"/>
      <c r="BZ743" s="27"/>
      <c r="CA743" s="27"/>
      <c r="CB743" s="27"/>
      <c r="CC743" s="27"/>
      <c r="CD743" s="27"/>
      <c r="CE743" s="27"/>
      <c r="CF743" s="27"/>
      <c r="CG743" s="27"/>
      <c r="CH743" s="27"/>
      <c r="CI743" s="27"/>
      <c r="CJ743" s="27"/>
      <c r="CK743" s="27"/>
      <c r="CL743" s="27"/>
      <c r="CM743" s="27"/>
      <c r="CN743" s="27"/>
      <c r="CO743" s="27"/>
      <c r="CP743" s="27"/>
      <c r="CQ743" s="27"/>
      <c r="CR743" s="27"/>
      <c r="CS743" s="27"/>
      <c r="CT743" s="27"/>
      <c r="CU743" s="27"/>
      <c r="CV743" s="27"/>
    </row>
    <row r="744" spans="7:100" ht="12.75">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c r="AW744" s="27"/>
      <c r="AX744" s="27"/>
      <c r="AY744" s="27"/>
      <c r="AZ744" s="27"/>
      <c r="BA744" s="27"/>
      <c r="BB744" s="27"/>
      <c r="BC744" s="27"/>
      <c r="BD744" s="27"/>
      <c r="BE744" s="27"/>
      <c r="BF744" s="27"/>
      <c r="BG744" s="27"/>
      <c r="BH744" s="27"/>
      <c r="BI744" s="27"/>
      <c r="BJ744" s="27"/>
      <c r="BK744" s="27"/>
      <c r="BL744" s="27"/>
      <c r="BM744" s="27"/>
      <c r="BN744" s="27"/>
      <c r="BO744" s="27"/>
      <c r="BP744" s="27"/>
      <c r="BQ744" s="27"/>
      <c r="BR744" s="27"/>
      <c r="BS744" s="27"/>
      <c r="BT744" s="27"/>
      <c r="BU744" s="27"/>
      <c r="BV744" s="27"/>
      <c r="BW744" s="27"/>
      <c r="BX744" s="27"/>
      <c r="BY744" s="27"/>
      <c r="BZ744" s="27"/>
      <c r="CA744" s="27"/>
      <c r="CB744" s="27"/>
      <c r="CC744" s="27"/>
      <c r="CD744" s="27"/>
      <c r="CE744" s="27"/>
      <c r="CF744" s="27"/>
      <c r="CG744" s="27"/>
      <c r="CH744" s="27"/>
      <c r="CI744" s="27"/>
      <c r="CJ744" s="27"/>
      <c r="CK744" s="27"/>
      <c r="CL744" s="27"/>
      <c r="CM744" s="27"/>
      <c r="CN744" s="27"/>
      <c r="CO744" s="27"/>
      <c r="CP744" s="27"/>
      <c r="CQ744" s="27"/>
      <c r="CR744" s="27"/>
      <c r="CS744" s="27"/>
      <c r="CT744" s="27"/>
      <c r="CU744" s="27"/>
      <c r="CV744" s="27"/>
    </row>
    <row r="745" spans="7:100" ht="12.75">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c r="AW745" s="27"/>
      <c r="AX745" s="27"/>
      <c r="AY745" s="27"/>
      <c r="AZ745" s="27"/>
      <c r="BA745" s="27"/>
      <c r="BB745" s="27"/>
      <c r="BC745" s="27"/>
      <c r="BD745" s="27"/>
      <c r="BE745" s="27"/>
      <c r="BF745" s="27"/>
      <c r="BG745" s="27"/>
      <c r="BH745" s="27"/>
      <c r="BI745" s="27"/>
      <c r="BJ745" s="27"/>
      <c r="BK745" s="27"/>
      <c r="BL745" s="27"/>
      <c r="BM745" s="27"/>
      <c r="BN745" s="27"/>
      <c r="BO745" s="27"/>
      <c r="BP745" s="27"/>
      <c r="BQ745" s="27"/>
      <c r="BR745" s="27"/>
      <c r="BS745" s="27"/>
      <c r="BT745" s="27"/>
      <c r="BU745" s="27"/>
      <c r="BV745" s="27"/>
      <c r="BW745" s="27"/>
      <c r="BX745" s="27"/>
      <c r="BY745" s="27"/>
      <c r="BZ745" s="27"/>
      <c r="CA745" s="27"/>
      <c r="CB745" s="27"/>
      <c r="CC745" s="27"/>
      <c r="CD745" s="27"/>
      <c r="CE745" s="27"/>
      <c r="CF745" s="27"/>
      <c r="CG745" s="27"/>
      <c r="CH745" s="27"/>
      <c r="CI745" s="27"/>
      <c r="CJ745" s="27"/>
      <c r="CK745" s="27"/>
      <c r="CL745" s="27"/>
      <c r="CM745" s="27"/>
      <c r="CN745" s="27"/>
      <c r="CO745" s="27"/>
      <c r="CP745" s="27"/>
      <c r="CQ745" s="27"/>
      <c r="CR745" s="27"/>
      <c r="CS745" s="27"/>
      <c r="CT745" s="27"/>
      <c r="CU745" s="27"/>
      <c r="CV745" s="27"/>
    </row>
    <row r="746" spans="7:100" ht="12.75">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c r="BB746" s="27"/>
      <c r="BC746" s="27"/>
      <c r="BD746" s="27"/>
      <c r="BE746" s="27"/>
      <c r="BF746" s="27"/>
      <c r="BG746" s="27"/>
      <c r="BH746" s="27"/>
      <c r="BI746" s="27"/>
      <c r="BJ746" s="27"/>
      <c r="BK746" s="27"/>
      <c r="BL746" s="27"/>
      <c r="BM746" s="27"/>
      <c r="BN746" s="27"/>
      <c r="BO746" s="27"/>
      <c r="BP746" s="27"/>
      <c r="BQ746" s="27"/>
      <c r="BR746" s="27"/>
      <c r="BS746" s="27"/>
      <c r="BT746" s="27"/>
      <c r="BU746" s="27"/>
      <c r="BV746" s="27"/>
      <c r="BW746" s="27"/>
      <c r="BX746" s="27"/>
      <c r="BY746" s="27"/>
      <c r="BZ746" s="27"/>
      <c r="CA746" s="27"/>
      <c r="CB746" s="27"/>
      <c r="CC746" s="27"/>
      <c r="CD746" s="27"/>
      <c r="CE746" s="27"/>
      <c r="CF746" s="27"/>
      <c r="CG746" s="27"/>
      <c r="CH746" s="27"/>
      <c r="CI746" s="27"/>
      <c r="CJ746" s="27"/>
      <c r="CK746" s="27"/>
      <c r="CL746" s="27"/>
      <c r="CM746" s="27"/>
      <c r="CN746" s="27"/>
      <c r="CO746" s="27"/>
      <c r="CP746" s="27"/>
      <c r="CQ746" s="27"/>
      <c r="CR746" s="27"/>
      <c r="CS746" s="27"/>
      <c r="CT746" s="27"/>
      <c r="CU746" s="27"/>
      <c r="CV746" s="27"/>
    </row>
    <row r="747" spans="7:100" ht="12.75">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c r="BB747" s="27"/>
      <c r="BC747" s="27"/>
      <c r="BD747" s="27"/>
      <c r="BE747" s="27"/>
      <c r="BF747" s="27"/>
      <c r="BG747" s="27"/>
      <c r="BH747" s="27"/>
      <c r="BI747" s="27"/>
      <c r="BJ747" s="27"/>
      <c r="BK747" s="27"/>
      <c r="BL747" s="27"/>
      <c r="BM747" s="27"/>
      <c r="BN747" s="27"/>
      <c r="BO747" s="27"/>
      <c r="BP747" s="27"/>
      <c r="BQ747" s="27"/>
      <c r="BR747" s="27"/>
      <c r="BS747" s="27"/>
      <c r="BT747" s="27"/>
      <c r="BU747" s="27"/>
      <c r="BV747" s="27"/>
      <c r="BW747" s="27"/>
      <c r="BX747" s="27"/>
      <c r="BY747" s="27"/>
      <c r="BZ747" s="27"/>
      <c r="CA747" s="27"/>
      <c r="CB747" s="27"/>
      <c r="CC747" s="27"/>
      <c r="CD747" s="27"/>
      <c r="CE747" s="27"/>
      <c r="CF747" s="27"/>
      <c r="CG747" s="27"/>
      <c r="CH747" s="27"/>
      <c r="CI747" s="27"/>
      <c r="CJ747" s="27"/>
      <c r="CK747" s="27"/>
      <c r="CL747" s="27"/>
      <c r="CM747" s="27"/>
      <c r="CN747" s="27"/>
      <c r="CO747" s="27"/>
      <c r="CP747" s="27"/>
      <c r="CQ747" s="27"/>
      <c r="CR747" s="27"/>
      <c r="CS747" s="27"/>
      <c r="CT747" s="27"/>
      <c r="CU747" s="27"/>
      <c r="CV747" s="27"/>
    </row>
    <row r="748" spans="7:100" ht="12.75">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c r="BB748" s="27"/>
      <c r="BC748" s="27"/>
      <c r="BD748" s="27"/>
      <c r="BE748" s="27"/>
      <c r="BF748" s="27"/>
      <c r="BG748" s="27"/>
      <c r="BH748" s="27"/>
      <c r="BI748" s="27"/>
      <c r="BJ748" s="27"/>
      <c r="BK748" s="27"/>
      <c r="BL748" s="27"/>
      <c r="BM748" s="27"/>
      <c r="BN748" s="27"/>
      <c r="BO748" s="27"/>
      <c r="BP748" s="27"/>
      <c r="BQ748" s="27"/>
      <c r="BR748" s="27"/>
      <c r="BS748" s="27"/>
      <c r="BT748" s="27"/>
      <c r="BU748" s="27"/>
      <c r="BV748" s="27"/>
      <c r="BW748" s="27"/>
      <c r="BX748" s="27"/>
      <c r="BY748" s="27"/>
      <c r="BZ748" s="27"/>
      <c r="CA748" s="27"/>
      <c r="CB748" s="27"/>
      <c r="CC748" s="27"/>
      <c r="CD748" s="27"/>
      <c r="CE748" s="27"/>
      <c r="CF748" s="27"/>
      <c r="CG748" s="27"/>
      <c r="CH748" s="27"/>
      <c r="CI748" s="27"/>
      <c r="CJ748" s="27"/>
      <c r="CK748" s="27"/>
      <c r="CL748" s="27"/>
      <c r="CM748" s="27"/>
      <c r="CN748" s="27"/>
      <c r="CO748" s="27"/>
      <c r="CP748" s="27"/>
      <c r="CQ748" s="27"/>
      <c r="CR748" s="27"/>
      <c r="CS748" s="27"/>
      <c r="CT748" s="27"/>
      <c r="CU748" s="27"/>
      <c r="CV748" s="27"/>
    </row>
    <row r="749" spans="7:100" ht="12.75">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c r="BB749" s="27"/>
      <c r="BC749" s="27"/>
      <c r="BD749" s="27"/>
      <c r="BE749" s="27"/>
      <c r="BF749" s="27"/>
      <c r="BG749" s="27"/>
      <c r="BH749" s="27"/>
      <c r="BI749" s="27"/>
      <c r="BJ749" s="27"/>
      <c r="BK749" s="27"/>
      <c r="BL749" s="27"/>
      <c r="BM749" s="27"/>
      <c r="BN749" s="27"/>
      <c r="BO749" s="27"/>
      <c r="BP749" s="27"/>
      <c r="BQ749" s="27"/>
      <c r="BR749" s="27"/>
      <c r="BS749" s="27"/>
      <c r="BT749" s="27"/>
      <c r="BU749" s="27"/>
      <c r="BV749" s="27"/>
      <c r="BW749" s="27"/>
      <c r="BX749" s="27"/>
      <c r="BY749" s="27"/>
      <c r="BZ749" s="27"/>
      <c r="CA749" s="27"/>
      <c r="CB749" s="27"/>
      <c r="CC749" s="27"/>
      <c r="CD749" s="27"/>
      <c r="CE749" s="27"/>
      <c r="CF749" s="27"/>
      <c r="CG749" s="27"/>
      <c r="CH749" s="27"/>
      <c r="CI749" s="27"/>
      <c r="CJ749" s="27"/>
      <c r="CK749" s="27"/>
      <c r="CL749" s="27"/>
      <c r="CM749" s="27"/>
      <c r="CN749" s="27"/>
      <c r="CO749" s="27"/>
      <c r="CP749" s="27"/>
      <c r="CQ749" s="27"/>
      <c r="CR749" s="27"/>
      <c r="CS749" s="27"/>
      <c r="CT749" s="27"/>
      <c r="CU749" s="27"/>
      <c r="CV749" s="27"/>
    </row>
    <row r="750" spans="7:100" ht="12.75">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c r="BB750" s="27"/>
      <c r="BC750" s="27"/>
      <c r="BD750" s="27"/>
      <c r="BE750" s="27"/>
      <c r="BF750" s="27"/>
      <c r="BG750" s="27"/>
      <c r="BH750" s="27"/>
      <c r="BI750" s="27"/>
      <c r="BJ750" s="27"/>
      <c r="BK750" s="27"/>
      <c r="BL750" s="27"/>
      <c r="BM750" s="27"/>
      <c r="BN750" s="27"/>
      <c r="BO750" s="27"/>
      <c r="BP750" s="27"/>
      <c r="BQ750" s="27"/>
      <c r="BR750" s="27"/>
      <c r="BS750" s="27"/>
      <c r="BT750" s="27"/>
      <c r="BU750" s="27"/>
      <c r="BV750" s="27"/>
      <c r="BW750" s="27"/>
      <c r="BX750" s="27"/>
      <c r="BY750" s="27"/>
      <c r="BZ750" s="27"/>
      <c r="CA750" s="27"/>
      <c r="CB750" s="27"/>
      <c r="CC750" s="27"/>
      <c r="CD750" s="27"/>
      <c r="CE750" s="27"/>
      <c r="CF750" s="27"/>
      <c r="CG750" s="27"/>
      <c r="CH750" s="27"/>
      <c r="CI750" s="27"/>
      <c r="CJ750" s="27"/>
      <c r="CK750" s="27"/>
      <c r="CL750" s="27"/>
      <c r="CM750" s="27"/>
      <c r="CN750" s="27"/>
      <c r="CO750" s="27"/>
      <c r="CP750" s="27"/>
      <c r="CQ750" s="27"/>
      <c r="CR750" s="27"/>
      <c r="CS750" s="27"/>
      <c r="CT750" s="27"/>
      <c r="CU750" s="27"/>
      <c r="CV750" s="27"/>
    </row>
    <row r="751" spans="7:100" ht="12.75">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c r="BB751" s="27"/>
      <c r="BC751" s="27"/>
      <c r="BD751" s="27"/>
      <c r="BE751" s="27"/>
      <c r="BF751" s="27"/>
      <c r="BG751" s="27"/>
      <c r="BH751" s="27"/>
      <c r="BI751" s="27"/>
      <c r="BJ751" s="27"/>
      <c r="BK751" s="27"/>
      <c r="BL751" s="27"/>
      <c r="BM751" s="27"/>
      <c r="BN751" s="27"/>
      <c r="BO751" s="27"/>
      <c r="BP751" s="27"/>
      <c r="BQ751" s="27"/>
      <c r="BR751" s="27"/>
      <c r="BS751" s="27"/>
      <c r="BT751" s="27"/>
      <c r="BU751" s="27"/>
      <c r="BV751" s="27"/>
      <c r="BW751" s="27"/>
      <c r="BX751" s="27"/>
      <c r="BY751" s="27"/>
      <c r="BZ751" s="27"/>
      <c r="CA751" s="27"/>
      <c r="CB751" s="27"/>
      <c r="CC751" s="27"/>
      <c r="CD751" s="27"/>
      <c r="CE751" s="27"/>
      <c r="CF751" s="27"/>
      <c r="CG751" s="27"/>
      <c r="CH751" s="27"/>
      <c r="CI751" s="27"/>
      <c r="CJ751" s="27"/>
      <c r="CK751" s="27"/>
      <c r="CL751" s="27"/>
      <c r="CM751" s="27"/>
      <c r="CN751" s="27"/>
      <c r="CO751" s="27"/>
      <c r="CP751" s="27"/>
      <c r="CQ751" s="27"/>
      <c r="CR751" s="27"/>
      <c r="CS751" s="27"/>
      <c r="CT751" s="27"/>
      <c r="CU751" s="27"/>
      <c r="CV751" s="27"/>
    </row>
    <row r="752" spans="7:100" ht="12.75">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c r="AM752" s="27"/>
      <c r="AN752" s="27"/>
      <c r="AO752" s="27"/>
      <c r="AP752" s="27"/>
      <c r="AQ752" s="27"/>
      <c r="AR752" s="27"/>
      <c r="AS752" s="27"/>
      <c r="AT752" s="27"/>
      <c r="AU752" s="27"/>
      <c r="AV752" s="27"/>
      <c r="AW752" s="27"/>
      <c r="AX752" s="27"/>
      <c r="AY752" s="27"/>
      <c r="AZ752" s="27"/>
      <c r="BA752" s="27"/>
      <c r="BB752" s="27"/>
      <c r="BC752" s="27"/>
      <c r="BD752" s="27"/>
      <c r="BE752" s="27"/>
      <c r="BF752" s="27"/>
      <c r="BG752" s="27"/>
      <c r="BH752" s="27"/>
      <c r="BI752" s="27"/>
      <c r="BJ752" s="27"/>
      <c r="BK752" s="27"/>
      <c r="BL752" s="27"/>
      <c r="BM752" s="27"/>
      <c r="BN752" s="27"/>
      <c r="BO752" s="27"/>
      <c r="BP752" s="27"/>
      <c r="BQ752" s="27"/>
      <c r="BR752" s="27"/>
      <c r="BS752" s="27"/>
      <c r="BT752" s="27"/>
      <c r="BU752" s="27"/>
      <c r="BV752" s="27"/>
      <c r="BW752" s="27"/>
      <c r="BX752" s="27"/>
      <c r="BY752" s="27"/>
      <c r="BZ752" s="27"/>
      <c r="CA752" s="27"/>
      <c r="CB752" s="27"/>
      <c r="CC752" s="27"/>
      <c r="CD752" s="27"/>
      <c r="CE752" s="27"/>
      <c r="CF752" s="27"/>
      <c r="CG752" s="27"/>
      <c r="CH752" s="27"/>
      <c r="CI752" s="27"/>
      <c r="CJ752" s="27"/>
      <c r="CK752" s="27"/>
      <c r="CL752" s="27"/>
      <c r="CM752" s="27"/>
      <c r="CN752" s="27"/>
      <c r="CO752" s="27"/>
      <c r="CP752" s="27"/>
      <c r="CQ752" s="27"/>
      <c r="CR752" s="27"/>
      <c r="CS752" s="27"/>
      <c r="CT752" s="27"/>
      <c r="CU752" s="27"/>
      <c r="CV752" s="27"/>
    </row>
    <row r="753" spans="7:100" ht="12.75">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c r="BB753" s="27"/>
      <c r="BC753" s="27"/>
      <c r="BD753" s="27"/>
      <c r="BE753" s="27"/>
      <c r="BF753" s="27"/>
      <c r="BG753" s="27"/>
      <c r="BH753" s="27"/>
      <c r="BI753" s="27"/>
      <c r="BJ753" s="27"/>
      <c r="BK753" s="27"/>
      <c r="BL753" s="27"/>
      <c r="BM753" s="27"/>
      <c r="BN753" s="27"/>
      <c r="BO753" s="27"/>
      <c r="BP753" s="27"/>
      <c r="BQ753" s="27"/>
      <c r="BR753" s="27"/>
      <c r="BS753" s="27"/>
      <c r="BT753" s="27"/>
      <c r="BU753" s="27"/>
      <c r="BV753" s="27"/>
      <c r="BW753" s="27"/>
      <c r="BX753" s="27"/>
      <c r="BY753" s="27"/>
      <c r="BZ753" s="27"/>
      <c r="CA753" s="27"/>
      <c r="CB753" s="27"/>
      <c r="CC753" s="27"/>
      <c r="CD753" s="27"/>
      <c r="CE753" s="27"/>
      <c r="CF753" s="27"/>
      <c r="CG753" s="27"/>
      <c r="CH753" s="27"/>
      <c r="CI753" s="27"/>
      <c r="CJ753" s="27"/>
      <c r="CK753" s="27"/>
      <c r="CL753" s="27"/>
      <c r="CM753" s="27"/>
      <c r="CN753" s="27"/>
      <c r="CO753" s="27"/>
      <c r="CP753" s="27"/>
      <c r="CQ753" s="27"/>
      <c r="CR753" s="27"/>
      <c r="CS753" s="27"/>
      <c r="CT753" s="27"/>
      <c r="CU753" s="27"/>
      <c r="CV753" s="27"/>
    </row>
    <row r="754" spans="7:100" ht="12.75">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c r="BB754" s="27"/>
      <c r="BC754" s="27"/>
      <c r="BD754" s="27"/>
      <c r="BE754" s="27"/>
      <c r="BF754" s="27"/>
      <c r="BG754" s="27"/>
      <c r="BH754" s="27"/>
      <c r="BI754" s="27"/>
      <c r="BJ754" s="27"/>
      <c r="BK754" s="27"/>
      <c r="BL754" s="27"/>
      <c r="BM754" s="27"/>
      <c r="BN754" s="27"/>
      <c r="BO754" s="27"/>
      <c r="BP754" s="27"/>
      <c r="BQ754" s="27"/>
      <c r="BR754" s="27"/>
      <c r="BS754" s="27"/>
      <c r="BT754" s="27"/>
      <c r="BU754" s="27"/>
      <c r="BV754" s="27"/>
      <c r="BW754" s="27"/>
      <c r="BX754" s="27"/>
      <c r="BY754" s="27"/>
      <c r="BZ754" s="27"/>
      <c r="CA754" s="27"/>
      <c r="CB754" s="27"/>
      <c r="CC754" s="27"/>
      <c r="CD754" s="27"/>
      <c r="CE754" s="27"/>
      <c r="CF754" s="27"/>
      <c r="CG754" s="27"/>
      <c r="CH754" s="27"/>
      <c r="CI754" s="27"/>
      <c r="CJ754" s="27"/>
      <c r="CK754" s="27"/>
      <c r="CL754" s="27"/>
      <c r="CM754" s="27"/>
      <c r="CN754" s="27"/>
      <c r="CO754" s="27"/>
      <c r="CP754" s="27"/>
      <c r="CQ754" s="27"/>
      <c r="CR754" s="27"/>
      <c r="CS754" s="27"/>
      <c r="CT754" s="27"/>
      <c r="CU754" s="27"/>
      <c r="CV754" s="27"/>
    </row>
    <row r="755" spans="7:100" ht="12.75">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c r="BB755" s="27"/>
      <c r="BC755" s="27"/>
      <c r="BD755" s="27"/>
      <c r="BE755" s="27"/>
      <c r="BF755" s="27"/>
      <c r="BG755" s="27"/>
      <c r="BH755" s="27"/>
      <c r="BI755" s="27"/>
      <c r="BJ755" s="27"/>
      <c r="BK755" s="27"/>
      <c r="BL755" s="27"/>
      <c r="BM755" s="27"/>
      <c r="BN755" s="27"/>
      <c r="BO755" s="27"/>
      <c r="BP755" s="27"/>
      <c r="BQ755" s="27"/>
      <c r="BR755" s="27"/>
      <c r="BS755" s="27"/>
      <c r="BT755" s="27"/>
      <c r="BU755" s="27"/>
      <c r="BV755" s="27"/>
      <c r="BW755" s="27"/>
      <c r="BX755" s="27"/>
      <c r="BY755" s="27"/>
      <c r="BZ755" s="27"/>
      <c r="CA755" s="27"/>
      <c r="CB755" s="27"/>
      <c r="CC755" s="27"/>
      <c r="CD755" s="27"/>
      <c r="CE755" s="27"/>
      <c r="CF755" s="27"/>
      <c r="CG755" s="27"/>
      <c r="CH755" s="27"/>
      <c r="CI755" s="27"/>
      <c r="CJ755" s="27"/>
      <c r="CK755" s="27"/>
      <c r="CL755" s="27"/>
      <c r="CM755" s="27"/>
      <c r="CN755" s="27"/>
      <c r="CO755" s="27"/>
      <c r="CP755" s="27"/>
      <c r="CQ755" s="27"/>
      <c r="CR755" s="27"/>
      <c r="CS755" s="27"/>
      <c r="CT755" s="27"/>
      <c r="CU755" s="27"/>
      <c r="CV755" s="27"/>
    </row>
    <row r="756" spans="7:100" ht="12.75">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c r="BB756" s="27"/>
      <c r="BC756" s="27"/>
      <c r="BD756" s="27"/>
      <c r="BE756" s="27"/>
      <c r="BF756" s="27"/>
      <c r="BG756" s="27"/>
      <c r="BH756" s="27"/>
      <c r="BI756" s="27"/>
      <c r="BJ756" s="27"/>
      <c r="BK756" s="27"/>
      <c r="BL756" s="27"/>
      <c r="BM756" s="27"/>
      <c r="BN756" s="27"/>
      <c r="BO756" s="27"/>
      <c r="BP756" s="27"/>
      <c r="BQ756" s="27"/>
      <c r="BR756" s="27"/>
      <c r="BS756" s="27"/>
      <c r="BT756" s="27"/>
      <c r="BU756" s="27"/>
      <c r="BV756" s="27"/>
      <c r="BW756" s="27"/>
      <c r="BX756" s="27"/>
      <c r="BY756" s="27"/>
      <c r="BZ756" s="27"/>
      <c r="CA756" s="27"/>
      <c r="CB756" s="27"/>
      <c r="CC756" s="27"/>
      <c r="CD756" s="27"/>
      <c r="CE756" s="27"/>
      <c r="CF756" s="27"/>
      <c r="CG756" s="27"/>
      <c r="CH756" s="27"/>
      <c r="CI756" s="27"/>
      <c r="CJ756" s="27"/>
      <c r="CK756" s="27"/>
      <c r="CL756" s="27"/>
      <c r="CM756" s="27"/>
      <c r="CN756" s="27"/>
      <c r="CO756" s="27"/>
      <c r="CP756" s="27"/>
      <c r="CQ756" s="27"/>
      <c r="CR756" s="27"/>
      <c r="CS756" s="27"/>
      <c r="CT756" s="27"/>
      <c r="CU756" s="27"/>
      <c r="CV756" s="27"/>
    </row>
    <row r="757" spans="7:100" ht="12.75">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c r="BB757" s="27"/>
      <c r="BC757" s="27"/>
      <c r="BD757" s="27"/>
      <c r="BE757" s="27"/>
      <c r="BF757" s="27"/>
      <c r="BG757" s="27"/>
      <c r="BH757" s="27"/>
      <c r="BI757" s="27"/>
      <c r="BJ757" s="27"/>
      <c r="BK757" s="27"/>
      <c r="BL757" s="27"/>
      <c r="BM757" s="27"/>
      <c r="BN757" s="27"/>
      <c r="BO757" s="27"/>
      <c r="BP757" s="27"/>
      <c r="BQ757" s="27"/>
      <c r="BR757" s="27"/>
      <c r="BS757" s="27"/>
      <c r="BT757" s="27"/>
      <c r="BU757" s="27"/>
      <c r="BV757" s="27"/>
      <c r="BW757" s="27"/>
      <c r="BX757" s="27"/>
      <c r="BY757" s="27"/>
      <c r="BZ757" s="27"/>
      <c r="CA757" s="27"/>
      <c r="CB757" s="27"/>
      <c r="CC757" s="27"/>
      <c r="CD757" s="27"/>
      <c r="CE757" s="27"/>
      <c r="CF757" s="27"/>
      <c r="CG757" s="27"/>
      <c r="CH757" s="27"/>
      <c r="CI757" s="27"/>
      <c r="CJ757" s="27"/>
      <c r="CK757" s="27"/>
      <c r="CL757" s="27"/>
      <c r="CM757" s="27"/>
      <c r="CN757" s="27"/>
      <c r="CO757" s="27"/>
      <c r="CP757" s="27"/>
      <c r="CQ757" s="27"/>
      <c r="CR757" s="27"/>
      <c r="CS757" s="27"/>
      <c r="CT757" s="27"/>
      <c r="CU757" s="27"/>
      <c r="CV757" s="27"/>
    </row>
    <row r="758" spans="7:100" ht="12.75">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c r="BB758" s="27"/>
      <c r="BC758" s="27"/>
      <c r="BD758" s="27"/>
      <c r="BE758" s="27"/>
      <c r="BF758" s="27"/>
      <c r="BG758" s="27"/>
      <c r="BH758" s="27"/>
      <c r="BI758" s="27"/>
      <c r="BJ758" s="27"/>
      <c r="BK758" s="27"/>
      <c r="BL758" s="27"/>
      <c r="BM758" s="27"/>
      <c r="BN758" s="27"/>
      <c r="BO758" s="27"/>
      <c r="BP758" s="27"/>
      <c r="BQ758" s="27"/>
      <c r="BR758" s="27"/>
      <c r="BS758" s="27"/>
      <c r="BT758" s="27"/>
      <c r="BU758" s="27"/>
      <c r="BV758" s="27"/>
      <c r="BW758" s="27"/>
      <c r="BX758" s="27"/>
      <c r="BY758" s="27"/>
      <c r="BZ758" s="27"/>
      <c r="CA758" s="27"/>
      <c r="CB758" s="27"/>
      <c r="CC758" s="27"/>
      <c r="CD758" s="27"/>
      <c r="CE758" s="27"/>
      <c r="CF758" s="27"/>
      <c r="CG758" s="27"/>
      <c r="CH758" s="27"/>
      <c r="CI758" s="27"/>
      <c r="CJ758" s="27"/>
      <c r="CK758" s="27"/>
      <c r="CL758" s="27"/>
      <c r="CM758" s="27"/>
      <c r="CN758" s="27"/>
      <c r="CO758" s="27"/>
      <c r="CP758" s="27"/>
      <c r="CQ758" s="27"/>
      <c r="CR758" s="27"/>
      <c r="CS758" s="27"/>
      <c r="CT758" s="27"/>
      <c r="CU758" s="27"/>
      <c r="CV758" s="27"/>
    </row>
    <row r="759" spans="7:100" ht="12.75">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c r="AQ759" s="27"/>
      <c r="AR759" s="27"/>
      <c r="AS759" s="27"/>
      <c r="AT759" s="27"/>
      <c r="AU759" s="27"/>
      <c r="AV759" s="27"/>
      <c r="AW759" s="27"/>
      <c r="AX759" s="27"/>
      <c r="AY759" s="27"/>
      <c r="AZ759" s="27"/>
      <c r="BA759" s="27"/>
      <c r="BB759" s="27"/>
      <c r="BC759" s="27"/>
      <c r="BD759" s="27"/>
      <c r="BE759" s="27"/>
      <c r="BF759" s="27"/>
      <c r="BG759" s="27"/>
      <c r="BH759" s="27"/>
      <c r="BI759" s="27"/>
      <c r="BJ759" s="27"/>
      <c r="BK759" s="27"/>
      <c r="BL759" s="27"/>
      <c r="BM759" s="27"/>
      <c r="BN759" s="27"/>
      <c r="BO759" s="27"/>
      <c r="BP759" s="27"/>
      <c r="BQ759" s="27"/>
      <c r="BR759" s="27"/>
      <c r="BS759" s="27"/>
      <c r="BT759" s="27"/>
      <c r="BU759" s="27"/>
      <c r="BV759" s="27"/>
      <c r="BW759" s="27"/>
      <c r="BX759" s="27"/>
      <c r="BY759" s="27"/>
      <c r="BZ759" s="27"/>
      <c r="CA759" s="27"/>
      <c r="CB759" s="27"/>
      <c r="CC759" s="27"/>
      <c r="CD759" s="27"/>
      <c r="CE759" s="27"/>
      <c r="CF759" s="27"/>
      <c r="CG759" s="27"/>
      <c r="CH759" s="27"/>
      <c r="CI759" s="27"/>
      <c r="CJ759" s="27"/>
      <c r="CK759" s="27"/>
      <c r="CL759" s="27"/>
      <c r="CM759" s="27"/>
      <c r="CN759" s="27"/>
      <c r="CO759" s="27"/>
      <c r="CP759" s="27"/>
      <c r="CQ759" s="27"/>
      <c r="CR759" s="27"/>
      <c r="CS759" s="27"/>
      <c r="CT759" s="27"/>
      <c r="CU759" s="27"/>
      <c r="CV759" s="27"/>
    </row>
    <row r="760" spans="7:100" ht="12.75">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c r="AM760" s="27"/>
      <c r="AN760" s="27"/>
      <c r="AO760" s="27"/>
      <c r="AP760" s="27"/>
      <c r="AQ760" s="27"/>
      <c r="AR760" s="27"/>
      <c r="AS760" s="27"/>
      <c r="AT760" s="27"/>
      <c r="AU760" s="27"/>
      <c r="AV760" s="27"/>
      <c r="AW760" s="27"/>
      <c r="AX760" s="27"/>
      <c r="AY760" s="27"/>
      <c r="AZ760" s="27"/>
      <c r="BA760" s="27"/>
      <c r="BB760" s="27"/>
      <c r="BC760" s="27"/>
      <c r="BD760" s="27"/>
      <c r="BE760" s="27"/>
      <c r="BF760" s="27"/>
      <c r="BG760" s="27"/>
      <c r="BH760" s="27"/>
      <c r="BI760" s="27"/>
      <c r="BJ760" s="27"/>
      <c r="BK760" s="27"/>
      <c r="BL760" s="27"/>
      <c r="BM760" s="27"/>
      <c r="BN760" s="27"/>
      <c r="BO760" s="27"/>
      <c r="BP760" s="27"/>
      <c r="BQ760" s="27"/>
      <c r="BR760" s="27"/>
      <c r="BS760" s="27"/>
      <c r="BT760" s="27"/>
      <c r="BU760" s="27"/>
      <c r="BV760" s="27"/>
      <c r="BW760" s="27"/>
      <c r="BX760" s="27"/>
      <c r="BY760" s="27"/>
      <c r="BZ760" s="27"/>
      <c r="CA760" s="27"/>
      <c r="CB760" s="27"/>
      <c r="CC760" s="27"/>
      <c r="CD760" s="27"/>
      <c r="CE760" s="27"/>
      <c r="CF760" s="27"/>
      <c r="CG760" s="27"/>
      <c r="CH760" s="27"/>
      <c r="CI760" s="27"/>
      <c r="CJ760" s="27"/>
      <c r="CK760" s="27"/>
      <c r="CL760" s="27"/>
      <c r="CM760" s="27"/>
      <c r="CN760" s="27"/>
      <c r="CO760" s="27"/>
      <c r="CP760" s="27"/>
      <c r="CQ760" s="27"/>
      <c r="CR760" s="27"/>
      <c r="CS760" s="27"/>
      <c r="CT760" s="27"/>
      <c r="CU760" s="27"/>
      <c r="CV760" s="27"/>
    </row>
    <row r="761" spans="7:100" ht="12.75">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c r="BC761" s="27"/>
      <c r="BD761" s="27"/>
      <c r="BE761" s="27"/>
      <c r="BF761" s="27"/>
      <c r="BG761" s="27"/>
      <c r="BH761" s="27"/>
      <c r="BI761" s="27"/>
      <c r="BJ761" s="27"/>
      <c r="BK761" s="27"/>
      <c r="BL761" s="27"/>
      <c r="BM761" s="27"/>
      <c r="BN761" s="27"/>
      <c r="BO761" s="27"/>
      <c r="BP761" s="27"/>
      <c r="BQ761" s="27"/>
      <c r="BR761" s="27"/>
      <c r="BS761" s="27"/>
      <c r="BT761" s="27"/>
      <c r="BU761" s="27"/>
      <c r="BV761" s="27"/>
      <c r="BW761" s="27"/>
      <c r="BX761" s="27"/>
      <c r="BY761" s="27"/>
      <c r="BZ761" s="27"/>
      <c r="CA761" s="27"/>
      <c r="CB761" s="27"/>
      <c r="CC761" s="27"/>
      <c r="CD761" s="27"/>
      <c r="CE761" s="27"/>
      <c r="CF761" s="27"/>
      <c r="CG761" s="27"/>
      <c r="CH761" s="27"/>
      <c r="CI761" s="27"/>
      <c r="CJ761" s="27"/>
      <c r="CK761" s="27"/>
      <c r="CL761" s="27"/>
      <c r="CM761" s="27"/>
      <c r="CN761" s="27"/>
      <c r="CO761" s="27"/>
      <c r="CP761" s="27"/>
      <c r="CQ761" s="27"/>
      <c r="CR761" s="27"/>
      <c r="CS761" s="27"/>
      <c r="CT761" s="27"/>
      <c r="CU761" s="27"/>
      <c r="CV761" s="27"/>
    </row>
  </sheetData>
  <sheetProtection/>
  <mergeCells count="18">
    <mergeCell ref="K7:N7"/>
    <mergeCell ref="R7:T7"/>
    <mergeCell ref="K6:N6"/>
    <mergeCell ref="V6:Y6"/>
    <mergeCell ref="R6:T6"/>
    <mergeCell ref="V7:Y7"/>
    <mergeCell ref="O6:Q6"/>
    <mergeCell ref="O7:Q7"/>
    <mergeCell ref="A7:I7"/>
    <mergeCell ref="A5:F5"/>
    <mergeCell ref="A1:C1"/>
    <mergeCell ref="A2:C2"/>
    <mergeCell ref="A3:C3"/>
    <mergeCell ref="D2:F2"/>
    <mergeCell ref="D3:F3"/>
    <mergeCell ref="G1:I1"/>
    <mergeCell ref="G2:I2"/>
    <mergeCell ref="G3:I3"/>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Saiz, Debra</cp:lastModifiedBy>
  <cp:lastPrinted>2017-11-27T15:01:36Z</cp:lastPrinted>
  <dcterms:created xsi:type="dcterms:W3CDTF">2015-11-18T18:25:04Z</dcterms:created>
  <dcterms:modified xsi:type="dcterms:W3CDTF">2018-02-19T22:27:54Z</dcterms:modified>
  <cp:category/>
  <cp:version/>
  <cp:contentType/>
  <cp:contentStatus/>
</cp:coreProperties>
</file>